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40" yWindow="-228" windowWidth="16152" windowHeight="12852"/>
  </bookViews>
  <sheets>
    <sheet name="актуализация 1.9" sheetId="2" r:id="rId1"/>
    <sheet name="актуализация 3.1" sheetId="4" r:id="rId2"/>
  </sheets>
  <definedNames>
    <definedName name="_xlnm.Print_Area" localSheetId="0">'актуализация 1.9'!$A$4:$U$96</definedName>
    <definedName name="_xlnm.Print_Area" localSheetId="1">'актуализация 3.1'!$A$2:$L$50</definedName>
  </definedNames>
  <calcPr calcId="145621"/>
</workbook>
</file>

<file path=xl/calcChain.xml><?xml version="1.0" encoding="utf-8"?>
<calcChain xmlns="http://schemas.openxmlformats.org/spreadsheetml/2006/main">
  <c r="E7" i="4" l="1"/>
  <c r="F7" i="4" s="1"/>
  <c r="G7" i="4" s="1"/>
  <c r="H7" i="4" s="1"/>
  <c r="I7" i="4" s="1"/>
  <c r="J7" i="4" s="1"/>
  <c r="K7" i="4" s="1"/>
  <c r="L7" i="4" s="1"/>
  <c r="U42" i="4" l="1"/>
  <c r="T42" i="4"/>
  <c r="S42" i="4"/>
  <c r="R42" i="4"/>
  <c r="Q42" i="4"/>
  <c r="P42" i="4"/>
  <c r="O42" i="4"/>
  <c r="N42" i="4"/>
  <c r="M42" i="4"/>
  <c r="L36" i="4"/>
  <c r="K36" i="4"/>
  <c r="J36" i="4"/>
  <c r="I36" i="4"/>
  <c r="H36" i="4"/>
  <c r="G36" i="4"/>
  <c r="F36" i="4"/>
  <c r="E36" i="4"/>
  <c r="D36" i="4"/>
  <c r="C34" i="4"/>
  <c r="C35" i="4" s="1"/>
  <c r="D31" i="4"/>
  <c r="D32" i="4" s="1"/>
  <c r="L26" i="4"/>
  <c r="L25" i="4" s="1"/>
  <c r="K26" i="4"/>
  <c r="J26" i="4"/>
  <c r="J25" i="4" s="1"/>
  <c r="I26" i="4"/>
  <c r="I25" i="4" s="1"/>
  <c r="H26" i="4"/>
  <c r="H25" i="4" s="1"/>
  <c r="G26" i="4"/>
  <c r="G25" i="4" s="1"/>
  <c r="F26" i="4"/>
  <c r="F25" i="4" s="1"/>
  <c r="E26" i="4"/>
  <c r="E25" i="4" s="1"/>
  <c r="D26" i="4"/>
  <c r="D25" i="4" s="1"/>
  <c r="C26" i="4"/>
  <c r="C27" i="4" s="1"/>
  <c r="K25" i="4"/>
  <c r="C23" i="4"/>
  <c r="C24" i="4" s="1"/>
  <c r="C28" i="4" s="1"/>
  <c r="C29" i="4" s="1"/>
  <c r="C30" i="4" s="1"/>
  <c r="C31" i="4" s="1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A18" i="4"/>
  <c r="A19" i="4" s="1"/>
  <c r="A20" i="4" s="1"/>
  <c r="C17" i="4"/>
  <c r="C19" i="4" s="1"/>
  <c r="C20" i="4" s="1"/>
  <c r="C21" i="4" s="1"/>
  <c r="D15" i="4"/>
  <c r="E13" i="4"/>
  <c r="E15" i="4" s="1"/>
  <c r="C13" i="4"/>
  <c r="E12" i="4"/>
  <c r="F12" i="4" s="1"/>
  <c r="G12" i="4" s="1"/>
  <c r="H12" i="4" s="1"/>
  <c r="I12" i="4" s="1"/>
  <c r="J12" i="4" s="1"/>
  <c r="K12" i="4" s="1"/>
  <c r="L12" i="4" s="1"/>
  <c r="E11" i="4"/>
  <c r="F11" i="4" s="1"/>
  <c r="G11" i="4" s="1"/>
  <c r="H11" i="4" s="1"/>
  <c r="I11" i="4" s="1"/>
  <c r="J11" i="4" s="1"/>
  <c r="K11" i="4" s="1"/>
  <c r="E9" i="4"/>
  <c r="E31" i="4" s="1"/>
  <c r="E32" i="4" s="1"/>
  <c r="A25" i="4" l="1"/>
  <c r="A26" i="4" s="1"/>
  <c r="A27" i="4" s="1"/>
  <c r="A36" i="4" s="1"/>
  <c r="A37" i="4" s="1"/>
  <c r="A38" i="4" s="1"/>
  <c r="A21" i="4"/>
  <c r="C39" i="4"/>
  <c r="C36" i="4"/>
  <c r="C37" i="4" s="1"/>
  <c r="C38" i="4" s="1"/>
  <c r="F9" i="4"/>
  <c r="F13" i="4"/>
  <c r="F31" i="4" l="1"/>
  <c r="F32" i="4" s="1"/>
  <c r="F42" i="4" s="1"/>
  <c r="G9" i="4"/>
  <c r="F15" i="4"/>
  <c r="G13" i="4"/>
  <c r="G15" i="4" l="1"/>
  <c r="H13" i="4"/>
  <c r="G31" i="4"/>
  <c r="G32" i="4" s="1"/>
  <c r="G42" i="4" s="1"/>
  <c r="H9" i="4"/>
  <c r="H31" i="4" l="1"/>
  <c r="H32" i="4" s="1"/>
  <c r="H42" i="4" s="1"/>
  <c r="I9" i="4"/>
  <c r="H15" i="4"/>
  <c r="I13" i="4"/>
  <c r="I15" i="4" l="1"/>
  <c r="J13" i="4"/>
  <c r="I31" i="4"/>
  <c r="I32" i="4" s="1"/>
  <c r="J9" i="4"/>
  <c r="K9" i="4" l="1"/>
  <c r="J31" i="4"/>
  <c r="J32" i="4" s="1"/>
  <c r="J42" i="4" s="1"/>
  <c r="J15" i="4"/>
  <c r="K13" i="4"/>
  <c r="K31" i="4" l="1"/>
  <c r="K32" i="4" s="1"/>
  <c r="K42" i="4" s="1"/>
  <c r="L9" i="4"/>
  <c r="L31" i="4" s="1"/>
  <c r="L32" i="4" s="1"/>
  <c r="L42" i="4" s="1"/>
  <c r="K15" i="4"/>
  <c r="L13" i="4"/>
  <c r="L15" i="4" s="1"/>
  <c r="H12" i="2" l="1"/>
  <c r="H18" i="2" s="1"/>
  <c r="N12" i="2"/>
  <c r="N15" i="2" s="1"/>
  <c r="N21" i="2" s="1"/>
  <c r="O12" i="2"/>
  <c r="O15" i="2" s="1"/>
  <c r="P12" i="2"/>
  <c r="P15" i="2" s="1"/>
  <c r="P21" i="2" s="1"/>
  <c r="Q12" i="2"/>
  <c r="Q15" i="2" s="1"/>
  <c r="R12" i="2"/>
  <c r="R15" i="2" s="1"/>
  <c r="S12" i="2"/>
  <c r="S15" i="2" s="1"/>
  <c r="T12" i="2"/>
  <c r="T15" i="2" s="1"/>
  <c r="T21" i="2" s="1"/>
  <c r="U12" i="2"/>
  <c r="U15" i="2" s="1"/>
  <c r="N13" i="2"/>
  <c r="N16" i="2" s="1"/>
  <c r="O13" i="2"/>
  <c r="O16" i="2" s="1"/>
  <c r="O19" i="2" s="1"/>
  <c r="P13" i="2"/>
  <c r="P16" i="2" s="1"/>
  <c r="Q13" i="2"/>
  <c r="Q16" i="2" s="1"/>
  <c r="Q19" i="2" s="1"/>
  <c r="R13" i="2"/>
  <c r="R16" i="2" s="1"/>
  <c r="R19" i="2" s="1"/>
  <c r="S13" i="2"/>
  <c r="S16" i="2" s="1"/>
  <c r="S19" i="2" s="1"/>
  <c r="T13" i="2"/>
  <c r="T16" i="2" s="1"/>
  <c r="U13" i="2"/>
  <c r="U16" i="2" s="1"/>
  <c r="U19" i="2" s="1"/>
  <c r="F17" i="2"/>
  <c r="G17" i="2"/>
  <c r="H17" i="2"/>
  <c r="I17" i="2"/>
  <c r="J17" i="2"/>
  <c r="N17" i="2"/>
  <c r="O17" i="2"/>
  <c r="P17" i="2"/>
  <c r="Q17" i="2"/>
  <c r="R17" i="2"/>
  <c r="S17" i="2"/>
  <c r="T17" i="2"/>
  <c r="U17" i="2"/>
  <c r="F18" i="2"/>
  <c r="G18" i="2"/>
  <c r="I18" i="2"/>
  <c r="J18" i="2"/>
  <c r="F19" i="2"/>
  <c r="G19" i="2"/>
  <c r="H19" i="2"/>
  <c r="I19" i="2"/>
  <c r="J19" i="2"/>
  <c r="N27" i="2"/>
  <c r="F30" i="2"/>
  <c r="F39" i="2" s="1"/>
  <c r="G30" i="2"/>
  <c r="G47" i="2" s="1"/>
  <c r="G53" i="2" s="1"/>
  <c r="I30" i="2"/>
  <c r="I47" i="2" s="1"/>
  <c r="I53" i="2" s="1"/>
  <c r="J30" i="2"/>
  <c r="J39" i="2" s="1"/>
  <c r="F31" i="2"/>
  <c r="F44" i="2" s="1"/>
  <c r="G31" i="2"/>
  <c r="G44" i="2" s="1"/>
  <c r="H31" i="2"/>
  <c r="H48" i="2" s="1"/>
  <c r="I31" i="2"/>
  <c r="I44" i="2" s="1"/>
  <c r="J31" i="2"/>
  <c r="J48" i="2" s="1"/>
  <c r="F32" i="2"/>
  <c r="F20" i="2" s="1"/>
  <c r="G32" i="2"/>
  <c r="G20" i="2" s="1"/>
  <c r="H32" i="2"/>
  <c r="H20" i="2" s="1"/>
  <c r="I32" i="2"/>
  <c r="I20" i="2" s="1"/>
  <c r="J32" i="2"/>
  <c r="J20" i="2" s="1"/>
  <c r="N32" i="2"/>
  <c r="N20" i="2" s="1"/>
  <c r="O32" i="2"/>
  <c r="O20" i="2" s="1"/>
  <c r="P32" i="2"/>
  <c r="P20" i="2" s="1"/>
  <c r="Q32" i="2"/>
  <c r="Q20" i="2" s="1"/>
  <c r="R32" i="2"/>
  <c r="R20" i="2" s="1"/>
  <c r="S32" i="2"/>
  <c r="S20" i="2" s="1"/>
  <c r="T32" i="2"/>
  <c r="T20" i="2" s="1"/>
  <c r="U32" i="2"/>
  <c r="U20" i="2" s="1"/>
  <c r="H37" i="2"/>
  <c r="I39" i="2"/>
  <c r="N40" i="2"/>
  <c r="O40" i="2" s="1"/>
  <c r="P40" i="2" s="1"/>
  <c r="Q40" i="2" s="1"/>
  <c r="R40" i="2" s="1"/>
  <c r="S40" i="2" s="1"/>
  <c r="T40" i="2" s="1"/>
  <c r="U40" i="2" s="1"/>
  <c r="N45" i="2"/>
  <c r="O45" i="2" s="1"/>
  <c r="P45" i="2" s="1"/>
  <c r="Q45" i="2" s="1"/>
  <c r="R45" i="2" s="1"/>
  <c r="S45" i="2" s="1"/>
  <c r="T45" i="2" s="1"/>
  <c r="U45" i="2" s="1"/>
  <c r="N54" i="2"/>
  <c r="O54" i="2"/>
  <c r="P54" i="2"/>
  <c r="Q54" i="2"/>
  <c r="R54" i="2"/>
  <c r="S54" i="2"/>
  <c r="T54" i="2"/>
  <c r="U54" i="2"/>
  <c r="F55" i="2"/>
  <c r="F52" i="2" s="1"/>
  <c r="F46" i="2" s="1"/>
  <c r="G55" i="2"/>
  <c r="G52" i="2" s="1"/>
  <c r="G46" i="2" s="1"/>
  <c r="H55" i="2"/>
  <c r="H52" i="2" s="1"/>
  <c r="H46" i="2" s="1"/>
  <c r="I55" i="2"/>
  <c r="I52" i="2" s="1"/>
  <c r="I46" i="2" s="1"/>
  <c r="J55" i="2"/>
  <c r="J52" i="2" s="1"/>
  <c r="J46" i="2" s="1"/>
  <c r="N55" i="2"/>
  <c r="N52" i="2" s="1"/>
  <c r="N46" i="2" s="1"/>
  <c r="O55" i="2"/>
  <c r="O52" i="2" s="1"/>
  <c r="O46" i="2" s="1"/>
  <c r="P55" i="2"/>
  <c r="P52" i="2" s="1"/>
  <c r="P46" i="2" s="1"/>
  <c r="Q55" i="2"/>
  <c r="Q52" i="2" s="1"/>
  <c r="Q46" i="2" s="1"/>
  <c r="R55" i="2"/>
  <c r="R52" i="2" s="1"/>
  <c r="R46" i="2" s="1"/>
  <c r="S55" i="2"/>
  <c r="S52" i="2" s="1"/>
  <c r="S46" i="2" s="1"/>
  <c r="T55" i="2"/>
  <c r="T52" i="2" s="1"/>
  <c r="T46" i="2" s="1"/>
  <c r="U55" i="2"/>
  <c r="U52" i="2" s="1"/>
  <c r="U46" i="2" s="1"/>
  <c r="F56" i="2"/>
  <c r="F86" i="2" s="1"/>
  <c r="H56" i="2"/>
  <c r="H86" i="2" s="1"/>
  <c r="I56" i="2"/>
  <c r="J56" i="2"/>
  <c r="J86" i="2" s="1"/>
  <c r="K86" i="2"/>
  <c r="M86" i="2"/>
  <c r="N56" i="2"/>
  <c r="N86" i="2" s="1"/>
  <c r="O56" i="2"/>
  <c r="O86" i="2" s="1"/>
  <c r="P56" i="2"/>
  <c r="P86" i="2" s="1"/>
  <c r="Q56" i="2"/>
  <c r="Q86" i="2" s="1"/>
  <c r="R56" i="2"/>
  <c r="R86" i="2" s="1"/>
  <c r="S56" i="2"/>
  <c r="S86" i="2" s="1"/>
  <c r="T56" i="2"/>
  <c r="T86" i="2" s="1"/>
  <c r="U56" i="2"/>
  <c r="U86" i="2" s="1"/>
  <c r="I57" i="2"/>
  <c r="J57" i="2"/>
  <c r="G59" i="2"/>
  <c r="F60" i="2"/>
  <c r="H60" i="2"/>
  <c r="H57" i="2" s="1"/>
  <c r="N60" i="2"/>
  <c r="O60" i="2"/>
  <c r="P60" i="2"/>
  <c r="Q60" i="2"/>
  <c r="R60" i="2"/>
  <c r="S60" i="2"/>
  <c r="T60" i="2"/>
  <c r="U60" i="2"/>
  <c r="G62" i="2"/>
  <c r="G63" i="2" s="1"/>
  <c r="F63" i="2"/>
  <c r="N63" i="2"/>
  <c r="O63" i="2"/>
  <c r="P63" i="2"/>
  <c r="Q63" i="2"/>
  <c r="R63" i="2"/>
  <c r="S63" i="2"/>
  <c r="T63" i="2"/>
  <c r="U63" i="2"/>
  <c r="G65" i="2"/>
  <c r="G66" i="2" s="1"/>
  <c r="F66" i="2"/>
  <c r="N66" i="2"/>
  <c r="O66" i="2"/>
  <c r="P66" i="2"/>
  <c r="Q66" i="2"/>
  <c r="R66" i="2"/>
  <c r="S66" i="2"/>
  <c r="T66" i="2"/>
  <c r="U66" i="2"/>
  <c r="G67" i="2"/>
  <c r="F68" i="2"/>
  <c r="G68" i="2"/>
  <c r="G69" i="2" s="1"/>
  <c r="H68" i="2"/>
  <c r="H69" i="2" s="1"/>
  <c r="I68" i="2"/>
  <c r="I69" i="2" s="1"/>
  <c r="J68" i="2"/>
  <c r="J69" i="2" s="1"/>
  <c r="N68" i="2"/>
  <c r="N69" i="2" s="1"/>
  <c r="O68" i="2"/>
  <c r="O69" i="2" s="1"/>
  <c r="P68" i="2"/>
  <c r="P69" i="2" s="1"/>
  <c r="Q68" i="2"/>
  <c r="Q69" i="2" s="1"/>
  <c r="R68" i="2"/>
  <c r="R69" i="2" s="1"/>
  <c r="S68" i="2"/>
  <c r="S69" i="2" s="1"/>
  <c r="T68" i="2"/>
  <c r="T69" i="2" s="1"/>
  <c r="U68" i="2"/>
  <c r="U69" i="2" s="1"/>
  <c r="F69" i="2"/>
  <c r="F70" i="2"/>
  <c r="I70" i="2"/>
  <c r="J70" i="2"/>
  <c r="N70" i="2"/>
  <c r="O70" i="2"/>
  <c r="P70" i="2"/>
  <c r="Q70" i="2"/>
  <c r="R70" i="2"/>
  <c r="S70" i="2"/>
  <c r="T70" i="2"/>
  <c r="U70" i="2"/>
  <c r="F71" i="2"/>
  <c r="F72" i="2" s="1"/>
  <c r="F73" i="2" s="1"/>
  <c r="G71" i="2"/>
  <c r="G72" i="2" s="1"/>
  <c r="H72" i="2"/>
  <c r="H73" i="2" s="1"/>
  <c r="I72" i="2"/>
  <c r="I73" i="2" s="1"/>
  <c r="J72" i="2"/>
  <c r="J73" i="2" s="1"/>
  <c r="N72" i="2"/>
  <c r="N73" i="2" s="1"/>
  <c r="O72" i="2"/>
  <c r="O73" i="2" s="1"/>
  <c r="P72" i="2"/>
  <c r="P73" i="2" s="1"/>
  <c r="Q72" i="2"/>
  <c r="Q73" i="2" s="1"/>
  <c r="R72" i="2"/>
  <c r="R73" i="2" s="1"/>
  <c r="S72" i="2"/>
  <c r="S73" i="2" s="1"/>
  <c r="T72" i="2"/>
  <c r="T73" i="2" s="1"/>
  <c r="U72" i="2"/>
  <c r="U73" i="2" s="1"/>
  <c r="F77" i="2"/>
  <c r="G77" i="2"/>
  <c r="H77" i="2"/>
  <c r="J77" i="2"/>
  <c r="N77" i="2"/>
  <c r="O77" i="2"/>
  <c r="P77" i="2"/>
  <c r="Q77" i="2"/>
  <c r="R77" i="2"/>
  <c r="S77" i="2"/>
  <c r="T77" i="2"/>
  <c r="U77" i="2"/>
  <c r="G56" i="2" l="1"/>
  <c r="G70" i="2" s="1"/>
  <c r="J54" i="2"/>
  <c r="G39" i="2"/>
  <c r="J47" i="2"/>
  <c r="J53" i="2" s="1"/>
  <c r="G48" i="2"/>
  <c r="G54" i="2" s="1"/>
  <c r="F48" i="2"/>
  <c r="F54" i="2" s="1"/>
  <c r="J44" i="2"/>
  <c r="H70" i="2"/>
  <c r="I48" i="2"/>
  <c r="I54" i="2" s="1"/>
  <c r="H44" i="2"/>
  <c r="L86" i="2"/>
  <c r="R21" i="2"/>
  <c r="N22" i="2"/>
  <c r="N19" i="2"/>
  <c r="R22" i="2"/>
  <c r="T19" i="2"/>
  <c r="T22" i="2"/>
  <c r="P19" i="2"/>
  <c r="P22" i="2"/>
  <c r="F57" i="2"/>
  <c r="F74" i="2" s="1"/>
  <c r="F47" i="2"/>
  <c r="F53" i="2" s="1"/>
  <c r="G57" i="2"/>
  <c r="G74" i="2" s="1"/>
  <c r="U22" i="2"/>
  <c r="Q22" i="2"/>
  <c r="U21" i="2"/>
  <c r="Q21" i="2"/>
  <c r="S22" i="2"/>
  <c r="O22" i="2"/>
  <c r="S21" i="2"/>
  <c r="O21" i="2"/>
  <c r="N28" i="2"/>
  <c r="G86" i="2"/>
  <c r="O27" i="2"/>
  <c r="P27" i="2" s="1"/>
  <c r="N30" i="2"/>
  <c r="H54" i="2"/>
  <c r="H74" i="2"/>
  <c r="G73" i="2"/>
  <c r="H21" i="2"/>
  <c r="H30" i="2" s="1"/>
  <c r="H47" i="2" l="1"/>
  <c r="H53" i="2" s="1"/>
  <c r="H39" i="2"/>
  <c r="P30" i="2"/>
  <c r="Q27" i="2"/>
  <c r="N36" i="2"/>
  <c r="N39" i="2" s="1"/>
  <c r="O30" i="2"/>
  <c r="N31" i="2"/>
  <c r="N41" i="2" s="1"/>
  <c r="N44" i="2" s="1"/>
  <c r="O28" i="2"/>
  <c r="N47" i="2" l="1"/>
  <c r="N53" i="2" s="1"/>
  <c r="O36" i="2"/>
  <c r="O39" i="2" s="1"/>
  <c r="R27" i="2"/>
  <c r="Q30" i="2"/>
  <c r="P36" i="2"/>
  <c r="P39" i="2" s="1"/>
  <c r="P28" i="2"/>
  <c r="O31" i="2"/>
  <c r="O41" i="2" s="1"/>
  <c r="O44" i="2" s="1"/>
  <c r="P47" i="2" l="1"/>
  <c r="P53" i="2" s="1"/>
  <c r="O47" i="2"/>
  <c r="O53" i="2" s="1"/>
  <c r="Q36" i="2"/>
  <c r="Q39" i="2" s="1"/>
  <c r="P31" i="2"/>
  <c r="P41" i="2" s="1"/>
  <c r="P44" i="2" s="1"/>
  <c r="Q28" i="2"/>
  <c r="S27" i="2"/>
  <c r="R30" i="2"/>
  <c r="R28" i="2" l="1"/>
  <c r="Q31" i="2"/>
  <c r="Q41" i="2" s="1"/>
  <c r="Q44" i="2" s="1"/>
  <c r="R36" i="2"/>
  <c r="R39" i="2" s="1"/>
  <c r="Q47" i="2"/>
  <c r="Q53" i="2" s="1"/>
  <c r="T27" i="2"/>
  <c r="S30" i="2"/>
  <c r="R47" i="2" l="1"/>
  <c r="R53" i="2" s="1"/>
  <c r="T30" i="2"/>
  <c r="U27" i="2"/>
  <c r="U30" i="2" s="1"/>
  <c r="S36" i="2"/>
  <c r="S39" i="2" s="1"/>
  <c r="R31" i="2"/>
  <c r="R41" i="2" s="1"/>
  <c r="R44" i="2" s="1"/>
  <c r="S28" i="2"/>
  <c r="T28" i="2" l="1"/>
  <c r="S31" i="2"/>
  <c r="S41" i="2" s="1"/>
  <c r="S44" i="2" s="1"/>
  <c r="T36" i="2"/>
  <c r="T39" i="2" s="1"/>
  <c r="U36" i="2"/>
  <c r="U39" i="2" s="1"/>
  <c r="S47" i="2"/>
  <c r="S53" i="2" s="1"/>
  <c r="U47" i="2" l="1"/>
  <c r="U53" i="2" s="1"/>
  <c r="T47" i="2"/>
  <c r="T53" i="2" s="1"/>
  <c r="T31" i="2"/>
  <c r="T41" i="2" s="1"/>
  <c r="T44" i="2" s="1"/>
  <c r="U28" i="2"/>
  <c r="U31" i="2" s="1"/>
  <c r="U41" i="2" s="1"/>
  <c r="U44" i="2" s="1"/>
</calcChain>
</file>

<file path=xl/sharedStrings.xml><?xml version="1.0" encoding="utf-8"?>
<sst xmlns="http://schemas.openxmlformats.org/spreadsheetml/2006/main" count="266" uniqueCount="132">
  <si>
    <t>№ п/п</t>
  </si>
  <si>
    <t>Наименование показателя</t>
  </si>
  <si>
    <t>Годы реализации</t>
  </si>
  <si>
    <t>7.1</t>
  </si>
  <si>
    <t>7.2</t>
  </si>
  <si>
    <t>7.3</t>
  </si>
  <si>
    <t>8</t>
  </si>
  <si>
    <t>8.1</t>
  </si>
  <si>
    <t>8.2</t>
  </si>
  <si>
    <t>8.2.1</t>
  </si>
  <si>
    <t>8.2.1.1</t>
  </si>
  <si>
    <t>8.2.1.2</t>
  </si>
  <si>
    <t>8.2.3</t>
  </si>
  <si>
    <t>Годовая выработка тепла, тыс. Гкал</t>
  </si>
  <si>
    <t>Годовой расход тепла на собственные нужды, тыс. Гкал</t>
  </si>
  <si>
    <t>2.1</t>
  </si>
  <si>
    <t>Отпуск тепловой энергии, поставляемой с коллекторов источников тепловой энергии, тыс. Гкал</t>
  </si>
  <si>
    <t>Покупная тепловая энергия,тыс. Гкал</t>
  </si>
  <si>
    <t>Полезный отпуск тепловой энергии</t>
  </si>
  <si>
    <t>Через изоляцию</t>
  </si>
  <si>
    <t>С потерями теплоносителя</t>
  </si>
  <si>
    <t xml:space="preserve"> - в % к отпуску тепловой энергии</t>
  </si>
  <si>
    <t>Отпуск тепловой энергии из тепловой сети, в т.ч.</t>
  </si>
  <si>
    <t xml:space="preserve"> - собственное потребление</t>
  </si>
  <si>
    <t xml:space="preserve"> - иные потребители, в т.ч.</t>
  </si>
  <si>
    <t>Потери тепловой энергии в тепловых сетях, в т.ч.</t>
  </si>
  <si>
    <t xml:space="preserve"> - бюджетные потребители</t>
  </si>
  <si>
    <t>п.г.т. Излучинск жилой район</t>
  </si>
  <si>
    <t xml:space="preserve"> - население</t>
  </si>
  <si>
    <t xml:space="preserve"> - п.г.т. Излучинск промзона</t>
  </si>
  <si>
    <t xml:space="preserve"> - промзона НВ ГРЭС</t>
  </si>
  <si>
    <t>по схеме</t>
  </si>
  <si>
    <t>7.4.</t>
  </si>
  <si>
    <t>Отпуск тепловой энергии на объекты хозяйственных нужд</t>
  </si>
  <si>
    <t>8.2.4.</t>
  </si>
  <si>
    <t>8.2.4.1.</t>
  </si>
  <si>
    <t>8.2.4.2.</t>
  </si>
  <si>
    <t>8.2.4.3.</t>
  </si>
  <si>
    <t>8.2.6</t>
  </si>
  <si>
    <t>Потери тепловой энергии в тепловых сетях ОАО "ИМКХ"(отпуск тепла для компенсации потерь), в т.ч.</t>
  </si>
  <si>
    <t xml:space="preserve"> - в % к отпуску тепловой энергии </t>
  </si>
  <si>
    <t>2014*</t>
  </si>
  <si>
    <t xml:space="preserve">в % к выработке тепловой энергии  </t>
  </si>
  <si>
    <t xml:space="preserve">Расход энергии на хозяйственные нужды, тыс. Гкал   </t>
  </si>
  <si>
    <t>2015*</t>
  </si>
  <si>
    <t>7</t>
  </si>
  <si>
    <r>
      <t xml:space="preserve"> - иные потребители, в т.ч.     </t>
    </r>
    <r>
      <rPr>
        <b/>
        <sz val="7"/>
        <color rgb="FF0070C0"/>
        <rFont val="Times New Roman"/>
        <family val="1"/>
        <charset val="204"/>
      </rPr>
      <t xml:space="preserve"> 2015г.</t>
    </r>
  </si>
  <si>
    <t>3</t>
  </si>
  <si>
    <t>актуализация 2015</t>
  </si>
  <si>
    <t>актуализация 2016</t>
  </si>
  <si>
    <t xml:space="preserve">Годовая выработка тепла, тыс. Гкал      </t>
  </si>
  <si>
    <t xml:space="preserve">Годовой расход тепла на собственные нужды, тыс. Гкал          </t>
  </si>
  <si>
    <t xml:space="preserve">Годовой расход тепла на собственные нужды, тыс. Гкал         </t>
  </si>
  <si>
    <t xml:space="preserve">актуализация 2015 </t>
  </si>
  <si>
    <t xml:space="preserve">в % к выработке тепловой энергии     </t>
  </si>
  <si>
    <t xml:space="preserve">Отпуск тепловой энергии, поставляемой с коллекторов источников тепловой энергии, тыс. Гкал       </t>
  </si>
  <si>
    <t xml:space="preserve">Отпуск тепловой энергии, поставляемой с коллекторов источников тепловой энергии, тыс. Гкал     </t>
  </si>
  <si>
    <t xml:space="preserve">Расход энергии на хозяйственные нужды с коллекторов , тыс. Гкал     </t>
  </si>
  <si>
    <t xml:space="preserve">Расход энергии на хозяйственные нужды с коллекторов , тыс. Гкал      </t>
  </si>
  <si>
    <t xml:space="preserve">актуализация 2016 </t>
  </si>
  <si>
    <t xml:space="preserve">Отпуск тепловой энергии в сеть         </t>
  </si>
  <si>
    <t xml:space="preserve">Потери тепловой энергии в тепловых сетях ЗАО "Нижневартовская ГРЭС", в т.ч.     </t>
  </si>
  <si>
    <r>
      <t xml:space="preserve">Отпуск тепловой энергии из тепловой сети (полезный отпуск), в т.ч.       </t>
    </r>
    <r>
      <rPr>
        <b/>
        <sz val="7"/>
        <color rgb="FF0070C0"/>
        <rFont val="Times New Roman"/>
        <family val="1"/>
        <charset val="204"/>
      </rPr>
      <t xml:space="preserve"> </t>
    </r>
  </si>
  <si>
    <t xml:space="preserve">Отпуск тепловой энергии из тепловой сети (полезный отпуск), в т.ч.       </t>
  </si>
  <si>
    <t>8.1.</t>
  </si>
  <si>
    <t>8.2.1.</t>
  </si>
  <si>
    <t>8.2.1.1.</t>
  </si>
  <si>
    <t>- бюджетные потребители</t>
  </si>
  <si>
    <t>8.2.1.2.</t>
  </si>
  <si>
    <t>- население</t>
  </si>
  <si>
    <t>8.2.3.</t>
  </si>
  <si>
    <t>-п.г.т. Излучинск промзона</t>
  </si>
  <si>
    <t>8.2.6.</t>
  </si>
  <si>
    <t>- промзона НВ ГРЭС</t>
  </si>
  <si>
    <r>
      <t xml:space="preserve">Потери тепловой энергии в тепловых сетях ЗАО "Нижневартовская ГРЭС", в т.ч.     </t>
    </r>
    <r>
      <rPr>
        <b/>
        <sz val="7"/>
        <color rgb="FF0070C0"/>
        <rFont val="Times New Roman"/>
        <family val="1"/>
        <charset val="204"/>
      </rPr>
      <t xml:space="preserve"> </t>
    </r>
  </si>
  <si>
    <t>5</t>
  </si>
  <si>
    <t>6</t>
  </si>
  <si>
    <t xml:space="preserve"> - иные потребители, в т.ч.     </t>
  </si>
  <si>
    <t>2013*</t>
  </si>
  <si>
    <t>2016**</t>
  </si>
  <si>
    <t>* - фактические данные</t>
  </si>
  <si>
    <t>2017**</t>
  </si>
  <si>
    <t>Информация по актуализации</t>
  </si>
  <si>
    <t>актуализация</t>
  </si>
  <si>
    <t>Зона действия источников тепловой энергии НВГРЭС</t>
  </si>
  <si>
    <t>Размерность</t>
  </si>
  <si>
    <t>Производительность ВПУ</t>
  </si>
  <si>
    <t>т/ч</t>
  </si>
  <si>
    <t>Средневзвешенный срок службы</t>
  </si>
  <si>
    <t>лет</t>
  </si>
  <si>
    <t>Располагаемая производительность ВПУ</t>
  </si>
  <si>
    <t>Потери располагаемой производительности</t>
  </si>
  <si>
    <t>%</t>
  </si>
  <si>
    <t>-</t>
  </si>
  <si>
    <t>Собственные нужды</t>
  </si>
  <si>
    <t>Количество баков-аккумуляторов теплоносителя</t>
  </si>
  <si>
    <t>ед.</t>
  </si>
  <si>
    <t>Емкость баков-аккумуляторов</t>
  </si>
  <si>
    <t>Требуемая вместимость баков запаса химически обработанной и деаэрированной воды (для теплоисточников мощностью 100 МВт)</t>
  </si>
  <si>
    <r>
      <t>м</t>
    </r>
    <r>
      <rPr>
        <sz val="12"/>
        <color theme="1"/>
        <rFont val="Calibri"/>
        <family val="2"/>
        <charset val="204"/>
      </rPr>
      <t>³</t>
    </r>
  </si>
  <si>
    <t>Резерв (+) / дефицит (-) баков аккумуляторов</t>
  </si>
  <si>
    <t>Всего подпитка тепловой сети, в т.ч. :</t>
  </si>
  <si>
    <t>м³/ч</t>
  </si>
  <si>
    <t>нормативные утечки теплоносителя</t>
  </si>
  <si>
    <t>сверхнормативные утечки теплоносителя</t>
  </si>
  <si>
    <t>Отпуск теплоносителя из тепловых сетей на цели горячего водоснабжения (для открытых систем теплоснабжения)</t>
  </si>
  <si>
    <t>Максимум подпитки тепловой сети в эксплуатационном режиме</t>
  </si>
  <si>
    <t>Максимальная подпитка тепловой сети в период повреждения участка</t>
  </si>
  <si>
    <t>Резерв (+) / (-) дефицит ВПУ</t>
  </si>
  <si>
    <t>Доля резерва</t>
  </si>
  <si>
    <t>Всего подпитка тепловой сети, в т.ч.</t>
  </si>
  <si>
    <t>отпуск теплоносителя из тепловых сетей на цели горячего водоснабжения (для открытых систем теплоснабжения)</t>
  </si>
  <si>
    <t>м³</t>
  </si>
  <si>
    <t>Расход исходной воды</t>
  </si>
  <si>
    <t>м³/год</t>
  </si>
  <si>
    <t>Потери воды в процессе очистки</t>
  </si>
  <si>
    <t>То же в % к исходной воде</t>
  </si>
  <si>
    <t>Объем приготовленной химически очищенной воды, всего:</t>
  </si>
  <si>
    <t>Расход воды на восполнение пароводяных потерь</t>
  </si>
  <si>
    <t>Расход воды на прочие технологические цели,</t>
  </si>
  <si>
    <t>фактические  утечки теплоносителя</t>
  </si>
  <si>
    <t>фактические сверхнормативные утечки теплоносителя</t>
  </si>
  <si>
    <t>2018**</t>
  </si>
  <si>
    <t>2019**</t>
  </si>
  <si>
    <t>2020**</t>
  </si>
  <si>
    <t>** - плановые показатели в соответствии с заявки в РЭК Тюм. обл.</t>
  </si>
  <si>
    <t>Приложение к постановлению администрации поселения от ________________ № ______</t>
  </si>
  <si>
    <r>
      <rPr>
        <b/>
        <sz val="14"/>
        <color theme="1"/>
        <rFont val="Times New Roman"/>
        <family val="1"/>
        <charset val="204"/>
      </rPr>
      <t>Таблица 1.9</t>
    </r>
    <r>
      <rPr>
        <sz val="14"/>
        <color theme="1"/>
        <rFont val="Times New Roman"/>
        <family val="1"/>
        <charset val="204"/>
      </rPr>
      <t xml:space="preserve">  - Прогноз перспективного потребления тепловой энергии отдельными категориями потребителей п.г.т. Излучинск</t>
    </r>
  </si>
  <si>
    <r>
      <rPr>
        <b/>
        <sz val="14"/>
        <color theme="1"/>
        <rFont val="Times New Roman"/>
        <family val="1"/>
        <charset val="204"/>
      </rPr>
      <t>Таблица 3.1</t>
    </r>
    <r>
      <rPr>
        <sz val="14"/>
        <color theme="1"/>
        <rFont val="Times New Roman"/>
        <family val="1"/>
        <charset val="204"/>
      </rPr>
      <t xml:space="preserve"> - Баланс производительности водоподготовительных установок и максимально-часовых технологических потерь теплоносителя тепловых стетй Нижневартовской ГРЭС</t>
    </r>
  </si>
  <si>
    <r>
      <t>тыс.м</t>
    </r>
    <r>
      <rPr>
        <sz val="12"/>
        <rFont val="Calibri"/>
        <family val="2"/>
        <charset val="204"/>
      </rPr>
      <t>³</t>
    </r>
    <r>
      <rPr>
        <sz val="12"/>
        <rFont val="Times New Roman"/>
        <family val="1"/>
        <charset val="204"/>
      </rPr>
      <t>/год</t>
    </r>
  </si>
  <si>
    <t>Приложение 1 к постановлению администрации поселения                                            от ____________ № _____</t>
  </si>
  <si>
    <t>Приложение 2 к постановлению                   администрации поселения                            от _______________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</si>
</sst>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%"/>
    <numFmt numFmtId="167" formatCode="0.0000"/>
    <numFmt numFmtId="168" formatCode="0.00000"/>
  </numFmts>
  <fonts count="23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7"/>
      <color rgb="FF0070C0"/>
      <name val="Times New Roman"/>
      <family val="1"/>
      <charset val="204"/>
    </font>
    <font>
      <sz val="7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49" fontId="1" fillId="0" borderId="0" xfId="0" applyNumberFormat="1" applyFont="1"/>
    <xf numFmtId="0" fontId="3" fillId="0" borderId="0" xfId="0" applyFont="1" applyFill="1"/>
    <xf numFmtId="0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/>
    <xf numFmtId="165" fontId="1" fillId="0" borderId="2" xfId="0" applyNumberFormat="1" applyFont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10" fontId="5" fillId="3" borderId="5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left" wrapText="1"/>
    </xf>
    <xf numFmtId="165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8" fontId="5" fillId="3" borderId="8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8" xfId="0" applyNumberFormat="1" applyFont="1" applyFill="1" applyBorder="1" applyAlignment="1">
      <alignment horizontal="center" vertical="center"/>
    </xf>
    <xf numFmtId="10" fontId="5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wrapText="1"/>
    </xf>
    <xf numFmtId="2" fontId="5" fillId="3" borderId="1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left" wrapText="1"/>
    </xf>
    <xf numFmtId="2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8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8" fillId="0" borderId="0" xfId="0" applyNumberFormat="1" applyFont="1"/>
    <xf numFmtId="0" fontId="8" fillId="0" borderId="0" xfId="0" applyFont="1" applyAlignment="1">
      <alignment horizontal="left"/>
    </xf>
    <xf numFmtId="165" fontId="15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6" fillId="0" borderId="0" xfId="0" applyFont="1"/>
    <xf numFmtId="49" fontId="16" fillId="0" borderId="0" xfId="0" applyNumberFormat="1" applyFont="1"/>
    <xf numFmtId="0" fontId="16" fillId="0" borderId="0" xfId="0" applyFont="1" applyAlignment="1">
      <alignment horizontal="left"/>
    </xf>
    <xf numFmtId="165" fontId="17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/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1" fontId="20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8" fillId="0" borderId="0" xfId="0" applyFont="1" applyAlignment="1">
      <alignment horizontal="justify" vertical="center"/>
    </xf>
    <xf numFmtId="165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8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5"/>
  <sheetViews>
    <sheetView tabSelected="1" view="pageBreakPreview" topLeftCell="F1" zoomScale="120" zoomScaleNormal="130" zoomScaleSheetLayoutView="120" workbookViewId="0">
      <selection activeCell="O4" sqref="O4:U6"/>
    </sheetView>
  </sheetViews>
  <sheetFormatPr defaultColWidth="9.109375" defaultRowHeight="9.6" outlineLevelRow="1" x14ac:dyDescent="0.2"/>
  <cols>
    <col min="1" max="1" width="4.109375" style="1" customWidth="1"/>
    <col min="2" max="2" width="4.5546875" style="1" hidden="1" customWidth="1"/>
    <col min="3" max="3" width="6.44140625" style="1" customWidth="1"/>
    <col min="4" max="4" width="16.6640625" style="1" hidden="1" customWidth="1"/>
    <col min="5" max="5" width="31.5546875" style="1" customWidth="1"/>
    <col min="6" max="6" width="8" style="1" customWidth="1"/>
    <col min="7" max="7" width="7" style="1" customWidth="1"/>
    <col min="8" max="8" width="6.6640625" style="5" customWidth="1"/>
    <col min="9" max="9" width="7" style="1" customWidth="1"/>
    <col min="10" max="10" width="7.33203125" style="1" customWidth="1"/>
    <col min="11" max="11" width="6.44140625" style="1" customWidth="1"/>
    <col min="12" max="12" width="6.6640625" style="1" customWidth="1"/>
    <col min="13" max="13" width="6.44140625" style="1" customWidth="1"/>
    <col min="14" max="15" width="6.5546875" style="1" customWidth="1"/>
    <col min="16" max="19" width="6.44140625" style="1" customWidth="1"/>
    <col min="20" max="20" width="6.6640625" style="1" customWidth="1"/>
    <col min="21" max="21" width="8.44140625" style="1" customWidth="1"/>
    <col min="22" max="22" width="9.6640625" style="1" customWidth="1"/>
    <col min="23" max="16384" width="9.109375" style="1"/>
  </cols>
  <sheetData>
    <row r="1" spans="3:21" ht="1.2" customHeight="1" x14ac:dyDescent="0.3">
      <c r="Q1" s="97" t="s">
        <v>126</v>
      </c>
      <c r="R1" s="98"/>
      <c r="S1" s="98"/>
      <c r="T1" s="98"/>
    </row>
    <row r="2" spans="3:21" ht="25.8" hidden="1" customHeight="1" x14ac:dyDescent="0.3">
      <c r="Q2" s="86"/>
      <c r="R2" s="87"/>
      <c r="S2" s="87"/>
      <c r="T2" s="87"/>
    </row>
    <row r="3" spans="3:21" ht="25.8" customHeight="1" x14ac:dyDescent="0.3">
      <c r="Q3" s="86"/>
      <c r="R3" s="87"/>
      <c r="S3" s="87"/>
      <c r="T3" s="87"/>
    </row>
    <row r="4" spans="3:21" ht="13.8" customHeight="1" x14ac:dyDescent="0.25">
      <c r="C4" s="17"/>
      <c r="D4" s="17"/>
      <c r="E4" s="17"/>
      <c r="F4" s="17"/>
      <c r="G4" s="17"/>
      <c r="H4" s="17"/>
      <c r="I4" s="21"/>
      <c r="J4" s="17"/>
      <c r="K4" s="17"/>
      <c r="L4" s="17"/>
      <c r="M4" s="17"/>
      <c r="N4" s="17"/>
      <c r="O4" s="99" t="s">
        <v>130</v>
      </c>
      <c r="P4" s="98"/>
      <c r="Q4" s="98"/>
      <c r="R4" s="98"/>
      <c r="S4" s="98"/>
      <c r="T4" s="98"/>
      <c r="U4" s="98"/>
    </row>
    <row r="5" spans="3:21" ht="13.8" customHeight="1" x14ac:dyDescent="0.25">
      <c r="C5" s="17"/>
      <c r="D5" s="17"/>
      <c r="E5" s="17"/>
      <c r="F5" s="17"/>
      <c r="G5" s="17"/>
      <c r="H5" s="17"/>
      <c r="I5" s="21"/>
      <c r="J5" s="17"/>
      <c r="K5" s="17"/>
      <c r="L5" s="17"/>
      <c r="M5" s="17"/>
      <c r="N5" s="17"/>
      <c r="O5" s="98"/>
      <c r="P5" s="98"/>
      <c r="Q5" s="98"/>
      <c r="R5" s="98"/>
      <c r="S5" s="98"/>
      <c r="T5" s="98"/>
      <c r="U5" s="98"/>
    </row>
    <row r="6" spans="3:21" ht="38.4" customHeight="1" x14ac:dyDescent="0.25">
      <c r="C6" s="17"/>
      <c r="D6" s="17"/>
      <c r="E6" s="17"/>
      <c r="F6" s="17"/>
      <c r="G6" s="17"/>
      <c r="H6" s="17"/>
      <c r="I6" s="21"/>
      <c r="J6" s="17"/>
      <c r="K6" s="17"/>
      <c r="L6" s="17"/>
      <c r="M6" s="17"/>
      <c r="N6" s="17"/>
      <c r="O6" s="98"/>
      <c r="P6" s="98"/>
      <c r="Q6" s="98"/>
      <c r="R6" s="98"/>
      <c r="S6" s="98"/>
      <c r="T6" s="98"/>
      <c r="U6" s="98"/>
    </row>
    <row r="7" spans="3:21" ht="18" x14ac:dyDescent="0.35">
      <c r="C7" s="88" t="s">
        <v>127</v>
      </c>
      <c r="D7" s="88"/>
      <c r="E7" s="88"/>
      <c r="F7" s="88"/>
      <c r="G7" s="88"/>
      <c r="H7" s="88"/>
      <c r="I7" s="89"/>
      <c r="J7" s="88"/>
      <c r="K7" s="88"/>
      <c r="L7" s="88"/>
      <c r="M7" s="88"/>
      <c r="N7" s="88"/>
      <c r="O7" s="88"/>
      <c r="P7" s="65"/>
      <c r="Q7" s="65"/>
      <c r="R7" s="18"/>
      <c r="S7" s="18"/>
      <c r="T7" s="18"/>
      <c r="U7" s="18"/>
    </row>
    <row r="8" spans="3:21" ht="10.199999999999999" thickBot="1" x14ac:dyDescent="0.25">
      <c r="H8" s="1"/>
      <c r="I8" s="5"/>
    </row>
    <row r="9" spans="3:21" ht="10.199999999999999" thickBot="1" x14ac:dyDescent="0.25">
      <c r="C9" s="107" t="s">
        <v>0</v>
      </c>
      <c r="D9" s="107"/>
      <c r="E9" s="100" t="s">
        <v>1</v>
      </c>
      <c r="F9" s="102" t="s">
        <v>2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4"/>
    </row>
    <row r="10" spans="3:21" ht="10.199999999999999" thickBot="1" x14ac:dyDescent="0.25">
      <c r="C10" s="108"/>
      <c r="D10" s="108"/>
      <c r="E10" s="101"/>
      <c r="F10" s="10" t="s">
        <v>78</v>
      </c>
      <c r="G10" s="10" t="s">
        <v>41</v>
      </c>
      <c r="H10" s="19" t="s">
        <v>44</v>
      </c>
      <c r="I10" s="10" t="s">
        <v>79</v>
      </c>
      <c r="J10" s="10" t="s">
        <v>81</v>
      </c>
      <c r="K10" s="10" t="s">
        <v>122</v>
      </c>
      <c r="L10" s="10" t="s">
        <v>123</v>
      </c>
      <c r="M10" s="10" t="s">
        <v>124</v>
      </c>
      <c r="N10" s="12">
        <v>2021</v>
      </c>
      <c r="O10" s="10">
        <v>2022</v>
      </c>
      <c r="P10" s="10">
        <v>2023</v>
      </c>
      <c r="Q10" s="10">
        <v>2024</v>
      </c>
      <c r="R10" s="10">
        <v>2025</v>
      </c>
      <c r="S10" s="10">
        <v>2026</v>
      </c>
      <c r="T10" s="10">
        <v>2027</v>
      </c>
      <c r="U10" s="10">
        <v>2028</v>
      </c>
    </row>
    <row r="11" spans="3:21" ht="10.5" customHeight="1" x14ac:dyDescent="0.2">
      <c r="C11" s="8">
        <v>1</v>
      </c>
      <c r="D11" s="8" t="s">
        <v>31</v>
      </c>
      <c r="E11" s="9" t="s">
        <v>13</v>
      </c>
      <c r="F11" s="11">
        <v>517.09040000000005</v>
      </c>
      <c r="G11" s="11">
        <v>501.01330000000002</v>
      </c>
      <c r="H11" s="20">
        <v>584.21929999999998</v>
      </c>
      <c r="I11" s="20">
        <v>592.78499999999997</v>
      </c>
      <c r="J11" s="20">
        <v>607.88699999999994</v>
      </c>
      <c r="K11" s="20">
        <v>607.88699999999994</v>
      </c>
      <c r="L11" s="20">
        <v>607.88699999999994</v>
      </c>
      <c r="M11" s="20">
        <v>607.88699999999994</v>
      </c>
      <c r="N11" s="20">
        <v>623.67430000000002</v>
      </c>
      <c r="O11" s="20">
        <v>627.28499999999997</v>
      </c>
      <c r="P11" s="22">
        <v>630.92219999999998</v>
      </c>
      <c r="Q11" s="22">
        <v>637.43209999999999</v>
      </c>
      <c r="R11" s="22">
        <v>643.94209999999998</v>
      </c>
      <c r="S11" s="22">
        <v>650.452</v>
      </c>
      <c r="T11" s="22">
        <v>656.96190000000001</v>
      </c>
      <c r="U11" s="22">
        <v>663.47190000000001</v>
      </c>
    </row>
    <row r="12" spans="3:21" s="5" customFormat="1" ht="10.5" hidden="1" customHeight="1" outlineLevel="1" x14ac:dyDescent="0.2">
      <c r="C12" s="13">
        <v>1</v>
      </c>
      <c r="D12" s="13" t="s">
        <v>48</v>
      </c>
      <c r="E12" s="14" t="s">
        <v>50</v>
      </c>
      <c r="F12" s="15">
        <v>476.03399999999999</v>
      </c>
      <c r="G12" s="15">
        <v>503.79599999999999</v>
      </c>
      <c r="H12" s="16">
        <f>196.741+262.259</f>
        <v>459</v>
      </c>
      <c r="I12" s="15">
        <v>484.31099999999998</v>
      </c>
      <c r="J12" s="15">
        <v>509.85399999999998</v>
      </c>
      <c r="K12" s="15">
        <v>509.85399999999998</v>
      </c>
      <c r="L12" s="15">
        <v>509.85399999999998</v>
      </c>
      <c r="M12" s="15">
        <v>509.85399999999998</v>
      </c>
      <c r="N12" s="15">
        <f t="shared" ref="N12:U13" si="0">N11</f>
        <v>623.67430000000002</v>
      </c>
      <c r="O12" s="15">
        <f t="shared" si="0"/>
        <v>627.28499999999997</v>
      </c>
      <c r="P12" s="23">
        <f t="shared" si="0"/>
        <v>630.92219999999998</v>
      </c>
      <c r="Q12" s="23">
        <f t="shared" si="0"/>
        <v>637.43209999999999</v>
      </c>
      <c r="R12" s="23">
        <f t="shared" si="0"/>
        <v>643.94209999999998</v>
      </c>
      <c r="S12" s="23">
        <f t="shared" si="0"/>
        <v>650.452</v>
      </c>
      <c r="T12" s="23">
        <f t="shared" si="0"/>
        <v>656.96190000000001</v>
      </c>
      <c r="U12" s="23">
        <f t="shared" si="0"/>
        <v>663.47190000000001</v>
      </c>
    </row>
    <row r="13" spans="3:21" s="5" customFormat="1" collapsed="1" x14ac:dyDescent="0.2">
      <c r="C13" s="24">
        <v>1</v>
      </c>
      <c r="D13" s="24" t="s">
        <v>49</v>
      </c>
      <c r="E13" s="25" t="s">
        <v>50</v>
      </c>
      <c r="F13" s="26">
        <v>476.03399999999999</v>
      </c>
      <c r="G13" s="26">
        <v>503.79599999999999</v>
      </c>
      <c r="H13" s="27">
        <v>479.31299999999999</v>
      </c>
      <c r="I13" s="26">
        <v>481.07299999999998</v>
      </c>
      <c r="J13" s="26">
        <v>513.94399999999996</v>
      </c>
      <c r="K13" s="26">
        <v>513.94399999999996</v>
      </c>
      <c r="L13" s="26">
        <v>513.94399999999996</v>
      </c>
      <c r="M13" s="26">
        <v>513.94399999999996</v>
      </c>
      <c r="N13" s="26">
        <f t="shared" si="0"/>
        <v>623.67430000000002</v>
      </c>
      <c r="O13" s="26">
        <f t="shared" si="0"/>
        <v>627.28499999999997</v>
      </c>
      <c r="P13" s="27">
        <f t="shared" si="0"/>
        <v>630.92219999999998</v>
      </c>
      <c r="Q13" s="27">
        <f t="shared" si="0"/>
        <v>637.43209999999999</v>
      </c>
      <c r="R13" s="27">
        <f t="shared" si="0"/>
        <v>643.94209999999998</v>
      </c>
      <c r="S13" s="27">
        <f t="shared" si="0"/>
        <v>650.452</v>
      </c>
      <c r="T13" s="27">
        <f t="shared" si="0"/>
        <v>656.96190000000001</v>
      </c>
      <c r="U13" s="27">
        <f>U12</f>
        <v>663.47190000000001</v>
      </c>
    </row>
    <row r="14" spans="3:21" ht="21" hidden="1" customHeight="1" outlineLevel="1" x14ac:dyDescent="0.2">
      <c r="C14" s="28">
        <v>2</v>
      </c>
      <c r="D14" s="28" t="s">
        <v>31</v>
      </c>
      <c r="E14" s="29" t="s">
        <v>14</v>
      </c>
      <c r="F14" s="30">
        <v>203.17959999999999</v>
      </c>
      <c r="G14" s="30">
        <v>196.86240000000001</v>
      </c>
      <c r="H14" s="30">
        <v>229.5564</v>
      </c>
      <c r="I14" s="30">
        <v>232.9221</v>
      </c>
      <c r="J14" s="30">
        <v>238.8561</v>
      </c>
      <c r="K14" s="30">
        <v>238.8561</v>
      </c>
      <c r="L14" s="30">
        <v>238.8561</v>
      </c>
      <c r="M14" s="30">
        <v>238.8561</v>
      </c>
      <c r="N14" s="30">
        <v>245.05940000000001</v>
      </c>
      <c r="O14" s="30">
        <v>246.47819999999999</v>
      </c>
      <c r="P14" s="30">
        <v>247.90729999999999</v>
      </c>
      <c r="Q14" s="30">
        <v>250.46520000000001</v>
      </c>
      <c r="R14" s="30">
        <v>253.0232</v>
      </c>
      <c r="S14" s="30">
        <v>255.58109999999999</v>
      </c>
      <c r="T14" s="30">
        <v>258.13909999999998</v>
      </c>
      <c r="U14" s="30">
        <v>260.697</v>
      </c>
    </row>
    <row r="15" spans="3:21" s="5" customFormat="1" ht="21" hidden="1" customHeight="1" outlineLevel="1" x14ac:dyDescent="0.2">
      <c r="C15" s="31">
        <v>2</v>
      </c>
      <c r="D15" s="24" t="s">
        <v>48</v>
      </c>
      <c r="E15" s="32" t="s">
        <v>51</v>
      </c>
      <c r="F15" s="33">
        <v>242.14699999999999</v>
      </c>
      <c r="G15" s="33">
        <v>247.06299999999999</v>
      </c>
      <c r="H15" s="33">
        <v>230.78899999999999</v>
      </c>
      <c r="I15" s="33">
        <v>251.751</v>
      </c>
      <c r="J15" s="33">
        <v>267.14400000000001</v>
      </c>
      <c r="K15" s="33">
        <v>267.14400000000001</v>
      </c>
      <c r="L15" s="34">
        <v>267.14400000000001</v>
      </c>
      <c r="M15" s="34">
        <v>267.14400000000001</v>
      </c>
      <c r="N15" s="34">
        <f t="shared" ref="N15:U16" si="1">N12*0.5473</f>
        <v>341.33694439000004</v>
      </c>
      <c r="O15" s="34">
        <f t="shared" si="1"/>
        <v>343.31308050000001</v>
      </c>
      <c r="P15" s="34">
        <f t="shared" si="1"/>
        <v>345.30372005999999</v>
      </c>
      <c r="Q15" s="34">
        <f t="shared" si="1"/>
        <v>348.86658833000001</v>
      </c>
      <c r="R15" s="34">
        <f t="shared" si="1"/>
        <v>352.42951132999997</v>
      </c>
      <c r="S15" s="34">
        <f t="shared" si="1"/>
        <v>355.99237959999999</v>
      </c>
      <c r="T15" s="34">
        <f t="shared" si="1"/>
        <v>359.55524787000002</v>
      </c>
      <c r="U15" s="34">
        <f>U12*0.5473</f>
        <v>363.11817087000003</v>
      </c>
    </row>
    <row r="16" spans="3:21" s="5" customFormat="1" ht="19.2" collapsed="1" x14ac:dyDescent="0.2">
      <c r="C16" s="31">
        <v>2</v>
      </c>
      <c r="D16" s="24" t="s">
        <v>49</v>
      </c>
      <c r="E16" s="32" t="s">
        <v>52</v>
      </c>
      <c r="F16" s="33">
        <v>242.14699999999999</v>
      </c>
      <c r="G16" s="33">
        <v>247.06299999999999</v>
      </c>
      <c r="H16" s="33">
        <v>244.09100000000001</v>
      </c>
      <c r="I16" s="33">
        <v>241.51300000000001</v>
      </c>
      <c r="J16" s="33">
        <v>259.03399999999999</v>
      </c>
      <c r="K16" s="33">
        <v>259.03399999999999</v>
      </c>
      <c r="L16" s="33">
        <v>259.03399999999999</v>
      </c>
      <c r="M16" s="33">
        <v>259.03399999999999</v>
      </c>
      <c r="N16" s="34">
        <f>N13*0.5473</f>
        <v>341.33694439000004</v>
      </c>
      <c r="O16" s="34">
        <f t="shared" si="1"/>
        <v>343.31308050000001</v>
      </c>
      <c r="P16" s="34">
        <f t="shared" si="1"/>
        <v>345.30372005999999</v>
      </c>
      <c r="Q16" s="34">
        <f t="shared" si="1"/>
        <v>348.86658833000001</v>
      </c>
      <c r="R16" s="34">
        <f t="shared" si="1"/>
        <v>352.42951132999997</v>
      </c>
      <c r="S16" s="34">
        <f t="shared" si="1"/>
        <v>355.99237959999999</v>
      </c>
      <c r="T16" s="34">
        <f t="shared" si="1"/>
        <v>359.55524787000002</v>
      </c>
      <c r="U16" s="34">
        <f t="shared" si="1"/>
        <v>363.11817087000003</v>
      </c>
    </row>
    <row r="17" spans="3:21" ht="10.5" hidden="1" customHeight="1" outlineLevel="1" x14ac:dyDescent="0.2">
      <c r="C17" s="35" t="s">
        <v>15</v>
      </c>
      <c r="D17" s="35" t="s">
        <v>31</v>
      </c>
      <c r="E17" s="29" t="s">
        <v>42</v>
      </c>
      <c r="F17" s="36">
        <f>F14/F11</f>
        <v>0.39292858656822865</v>
      </c>
      <c r="G17" s="36">
        <f t="shared" ref="G17:U17" si="2">G14/G11</f>
        <v>0.39292849111989642</v>
      </c>
      <c r="H17" s="36">
        <f t="shared" si="2"/>
        <v>0.39292847737142544</v>
      </c>
      <c r="I17" s="36">
        <f t="shared" si="2"/>
        <v>0.39292846478908883</v>
      </c>
      <c r="J17" s="36">
        <f t="shared" si="2"/>
        <v>0.39292845545306943</v>
      </c>
      <c r="K17" s="36">
        <v>0.39292845545306943</v>
      </c>
      <c r="L17" s="36">
        <v>0.39292845545306943</v>
      </c>
      <c r="M17" s="36">
        <v>0.39292845545306943</v>
      </c>
      <c r="N17" s="36">
        <f t="shared" si="2"/>
        <v>0.39292848847547512</v>
      </c>
      <c r="O17" s="36">
        <f t="shared" si="2"/>
        <v>0.39292857313661256</v>
      </c>
      <c r="P17" s="36">
        <f t="shared" si="2"/>
        <v>0.3929284783448736</v>
      </c>
      <c r="Q17" s="36">
        <f t="shared" si="2"/>
        <v>0.39292843896628366</v>
      </c>
      <c r="R17" s="36">
        <f t="shared" si="2"/>
        <v>0.39292849465813778</v>
      </c>
      <c r="S17" s="36">
        <f t="shared" si="2"/>
        <v>0.39292845590450948</v>
      </c>
      <c r="T17" s="36">
        <f t="shared" si="2"/>
        <v>0.39292857013473687</v>
      </c>
      <c r="U17" s="36">
        <f t="shared" si="2"/>
        <v>0.39292847217794757</v>
      </c>
    </row>
    <row r="18" spans="3:21" s="5" customFormat="1" ht="10.5" hidden="1" customHeight="1" outlineLevel="1" x14ac:dyDescent="0.2">
      <c r="C18" s="37" t="s">
        <v>15</v>
      </c>
      <c r="D18" s="37" t="s">
        <v>53</v>
      </c>
      <c r="E18" s="32" t="s">
        <v>54</v>
      </c>
      <c r="F18" s="38">
        <f>F15/F12</f>
        <v>0.50867585088460066</v>
      </c>
      <c r="G18" s="38">
        <f>G15/G12</f>
        <v>0.49040286147567663</v>
      </c>
      <c r="H18" s="38">
        <f>H15/H12</f>
        <v>0.50280827886710233</v>
      </c>
      <c r="I18" s="38">
        <f>I15/I12</f>
        <v>0.51981268234667399</v>
      </c>
      <c r="J18" s="38">
        <f>J15/J12</f>
        <v>0.52396176160234109</v>
      </c>
      <c r="K18" s="38">
        <v>0.52396176160234109</v>
      </c>
      <c r="L18" s="38">
        <v>0.52396176160234109</v>
      </c>
      <c r="M18" s="38">
        <v>0.52396176160234109</v>
      </c>
      <c r="N18" s="38">
        <v>0.54730000000000001</v>
      </c>
      <c r="O18" s="38">
        <v>0.54730000000000001</v>
      </c>
      <c r="P18" s="38">
        <v>0.54730000000000001</v>
      </c>
      <c r="Q18" s="38">
        <v>0.54730000000000001</v>
      </c>
      <c r="R18" s="38">
        <v>0.54730000000000001</v>
      </c>
      <c r="S18" s="38">
        <v>0.54730000000000001</v>
      </c>
      <c r="T18" s="38">
        <v>0.54730000000000001</v>
      </c>
      <c r="U18" s="38">
        <v>0.54730000000000001</v>
      </c>
    </row>
    <row r="19" spans="3:21" s="5" customFormat="1" collapsed="1" x14ac:dyDescent="0.2">
      <c r="C19" s="37" t="s">
        <v>15</v>
      </c>
      <c r="D19" s="37" t="s">
        <v>49</v>
      </c>
      <c r="E19" s="32" t="s">
        <v>54</v>
      </c>
      <c r="F19" s="38">
        <f>F16/F13</f>
        <v>0.50867585088460066</v>
      </c>
      <c r="G19" s="38">
        <f>G16/G13</f>
        <v>0.49040286147567663</v>
      </c>
      <c r="H19" s="38">
        <f>H16/H13</f>
        <v>0.50925178328148835</v>
      </c>
      <c r="I19" s="38">
        <f>I16/I13</f>
        <v>0.50202983746749452</v>
      </c>
      <c r="J19" s="38">
        <f t="shared" ref="J19:U19" si="3">J16/J13</f>
        <v>0.50401211026882309</v>
      </c>
      <c r="K19" s="38">
        <v>0.50401211026882309</v>
      </c>
      <c r="L19" s="38">
        <v>0.50401211026882309</v>
      </c>
      <c r="M19" s="38">
        <v>0.50401211026882309</v>
      </c>
      <c r="N19" s="38">
        <f t="shared" si="3"/>
        <v>0.54730000000000001</v>
      </c>
      <c r="O19" s="38">
        <f t="shared" si="3"/>
        <v>0.54730000000000001</v>
      </c>
      <c r="P19" s="38">
        <f t="shared" si="3"/>
        <v>0.54730000000000001</v>
      </c>
      <c r="Q19" s="38">
        <f t="shared" si="3"/>
        <v>0.54730000000000001</v>
      </c>
      <c r="R19" s="38">
        <f t="shared" si="3"/>
        <v>0.54730000000000001</v>
      </c>
      <c r="S19" s="38">
        <f t="shared" si="3"/>
        <v>0.54730000000000001</v>
      </c>
      <c r="T19" s="38">
        <f t="shared" si="3"/>
        <v>0.54730000000000001</v>
      </c>
      <c r="U19" s="38">
        <f t="shared" si="3"/>
        <v>0.54730000000000001</v>
      </c>
    </row>
    <row r="20" spans="3:21" ht="31.5" hidden="1" customHeight="1" outlineLevel="1" x14ac:dyDescent="0.2">
      <c r="C20" s="28">
        <v>3</v>
      </c>
      <c r="D20" s="28" t="s">
        <v>31</v>
      </c>
      <c r="E20" s="29" t="s">
        <v>16</v>
      </c>
      <c r="F20" s="39">
        <f t="shared" ref="F20:U20" si="4">F26+F29+F32</f>
        <v>313.91088000000002</v>
      </c>
      <c r="G20" s="39">
        <f t="shared" si="4"/>
        <v>304.15088000000003</v>
      </c>
      <c r="H20" s="39">
        <f t="shared" si="4"/>
        <v>354.66287999999997</v>
      </c>
      <c r="I20" s="39">
        <f t="shared" si="4"/>
        <v>359.86288000000002</v>
      </c>
      <c r="J20" s="39">
        <f t="shared" si="4"/>
        <v>369.03088000000002</v>
      </c>
      <c r="K20" s="39">
        <v>369.03088000000002</v>
      </c>
      <c r="L20" s="39">
        <v>369.03088000000002</v>
      </c>
      <c r="M20" s="39">
        <v>369.03088000000002</v>
      </c>
      <c r="N20" s="39">
        <f t="shared" si="4"/>
        <v>378.61488000000003</v>
      </c>
      <c r="O20" s="39">
        <f t="shared" si="4"/>
        <v>380.80688000000004</v>
      </c>
      <c r="P20" s="39">
        <f t="shared" si="4"/>
        <v>383.01488000000001</v>
      </c>
      <c r="Q20" s="39">
        <f t="shared" si="4"/>
        <v>386.96688</v>
      </c>
      <c r="R20" s="39">
        <f t="shared" si="4"/>
        <v>390.91888</v>
      </c>
      <c r="S20" s="39">
        <f t="shared" si="4"/>
        <v>394.87088</v>
      </c>
      <c r="T20" s="39">
        <f t="shared" si="4"/>
        <v>398.82288</v>
      </c>
      <c r="U20" s="39">
        <f t="shared" si="4"/>
        <v>402.77488</v>
      </c>
    </row>
    <row r="21" spans="3:21" s="5" customFormat="1" ht="31.5" hidden="1" customHeight="1" outlineLevel="1" x14ac:dyDescent="0.2">
      <c r="C21" s="37" t="s">
        <v>47</v>
      </c>
      <c r="D21" s="31" t="s">
        <v>53</v>
      </c>
      <c r="E21" s="32" t="s">
        <v>55</v>
      </c>
      <c r="F21" s="40">
        <v>233.887</v>
      </c>
      <c r="G21" s="40">
        <v>256.733</v>
      </c>
      <c r="H21" s="40">
        <f>H12-H15</f>
        <v>228.21100000000001</v>
      </c>
      <c r="I21" s="40">
        <v>232.56</v>
      </c>
      <c r="J21" s="40">
        <v>242.71</v>
      </c>
      <c r="K21" s="40">
        <v>242.71</v>
      </c>
      <c r="L21" s="40">
        <v>242.71</v>
      </c>
      <c r="M21" s="40">
        <v>242.71</v>
      </c>
      <c r="N21" s="40">
        <f t="shared" ref="N21:U22" si="5">N12-N15</f>
        <v>282.33735560999997</v>
      </c>
      <c r="O21" s="40">
        <f t="shared" si="5"/>
        <v>283.97191949999996</v>
      </c>
      <c r="P21" s="40">
        <f t="shared" si="5"/>
        <v>285.61847993999999</v>
      </c>
      <c r="Q21" s="40">
        <f t="shared" si="5"/>
        <v>288.56551166999998</v>
      </c>
      <c r="R21" s="40">
        <f t="shared" si="5"/>
        <v>291.51258867000001</v>
      </c>
      <c r="S21" s="40">
        <f t="shared" si="5"/>
        <v>294.45962040000001</v>
      </c>
      <c r="T21" s="40">
        <f t="shared" si="5"/>
        <v>297.40665213</v>
      </c>
      <c r="U21" s="40">
        <f t="shared" si="5"/>
        <v>300.35372912999998</v>
      </c>
    </row>
    <row r="22" spans="3:21" s="5" customFormat="1" ht="19.2" collapsed="1" x14ac:dyDescent="0.2">
      <c r="C22" s="37" t="s">
        <v>47</v>
      </c>
      <c r="D22" s="31" t="s">
        <v>49</v>
      </c>
      <c r="E22" s="32" t="s">
        <v>56</v>
      </c>
      <c r="F22" s="40">
        <v>233.887</v>
      </c>
      <c r="G22" s="40">
        <v>256.733</v>
      </c>
      <c r="H22" s="34">
        <v>224.483</v>
      </c>
      <c r="I22" s="40">
        <v>232.56</v>
      </c>
      <c r="J22" s="40">
        <v>237.7</v>
      </c>
      <c r="K22" s="40">
        <v>237.7</v>
      </c>
      <c r="L22" s="40">
        <v>237.7</v>
      </c>
      <c r="M22" s="40">
        <v>237.7</v>
      </c>
      <c r="N22" s="40">
        <f>N13-N16</f>
        <v>282.33735560999997</v>
      </c>
      <c r="O22" s="40">
        <f t="shared" si="5"/>
        <v>283.97191949999996</v>
      </c>
      <c r="P22" s="40">
        <f t="shared" si="5"/>
        <v>285.61847993999999</v>
      </c>
      <c r="Q22" s="40">
        <f t="shared" si="5"/>
        <v>288.56551166999998</v>
      </c>
      <c r="R22" s="40">
        <f t="shared" si="5"/>
        <v>291.51258867000001</v>
      </c>
      <c r="S22" s="40">
        <f t="shared" si="5"/>
        <v>294.45962040000001</v>
      </c>
      <c r="T22" s="40">
        <f t="shared" si="5"/>
        <v>297.40665213</v>
      </c>
      <c r="U22" s="40">
        <f t="shared" si="5"/>
        <v>300.35372912999998</v>
      </c>
    </row>
    <row r="23" spans="3:21" ht="10.5" hidden="1" customHeight="1" outlineLevel="1" x14ac:dyDescent="0.2">
      <c r="C23" s="28">
        <v>4</v>
      </c>
      <c r="D23" s="28" t="s">
        <v>31</v>
      </c>
      <c r="E23" s="29" t="s">
        <v>17</v>
      </c>
      <c r="F23" s="30">
        <v>0</v>
      </c>
      <c r="G23" s="30">
        <v>0</v>
      </c>
      <c r="H23" s="30">
        <v>0</v>
      </c>
      <c r="I23" s="33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</row>
    <row r="24" spans="3:21" s="5" customFormat="1" ht="10.5" hidden="1" customHeight="1" outlineLevel="1" x14ac:dyDescent="0.2">
      <c r="C24" s="31">
        <v>4</v>
      </c>
      <c r="D24" s="31" t="s">
        <v>48</v>
      </c>
      <c r="E24" s="32" t="s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</row>
    <row r="25" spans="3:21" s="5" customFormat="1" collapsed="1" x14ac:dyDescent="0.2">
      <c r="C25" s="31">
        <v>4</v>
      </c>
      <c r="D25" s="31" t="s">
        <v>49</v>
      </c>
      <c r="E25" s="32" t="s">
        <v>17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</row>
    <row r="26" spans="3:21" ht="21" hidden="1" customHeight="1" outlineLevel="1" x14ac:dyDescent="0.2">
      <c r="C26" s="35">
        <v>5</v>
      </c>
      <c r="D26" s="35" t="s">
        <v>31</v>
      </c>
      <c r="E26" s="29" t="s">
        <v>43</v>
      </c>
      <c r="F26" s="41">
        <v>23.990880000000001</v>
      </c>
      <c r="G26" s="41">
        <v>23.990880000000001</v>
      </c>
      <c r="H26" s="41">
        <v>23.990880000000001</v>
      </c>
      <c r="I26" s="41">
        <v>23.990880000000001</v>
      </c>
      <c r="J26" s="41">
        <v>23.990880000000001</v>
      </c>
      <c r="K26" s="41">
        <v>23.990880000000001</v>
      </c>
      <c r="L26" s="41">
        <v>23.990880000000001</v>
      </c>
      <c r="M26" s="41">
        <v>23.990880000000001</v>
      </c>
      <c r="N26" s="41">
        <v>23.990880000000001</v>
      </c>
      <c r="O26" s="41">
        <v>23.990880000000001</v>
      </c>
      <c r="P26" s="41">
        <v>23.990880000000001</v>
      </c>
      <c r="Q26" s="41">
        <v>23.990880000000001</v>
      </c>
      <c r="R26" s="41">
        <v>23.990880000000001</v>
      </c>
      <c r="S26" s="41">
        <v>23.990880000000001</v>
      </c>
      <c r="T26" s="41">
        <v>23.990880000000001</v>
      </c>
      <c r="U26" s="41">
        <v>23.990880000000001</v>
      </c>
    </row>
    <row r="27" spans="3:21" s="5" customFormat="1" ht="21" hidden="1" customHeight="1" outlineLevel="1" x14ac:dyDescent="0.2">
      <c r="C27" s="37" t="s">
        <v>75</v>
      </c>
      <c r="D27" s="37" t="s">
        <v>48</v>
      </c>
      <c r="E27" s="32" t="s">
        <v>57</v>
      </c>
      <c r="F27" s="33">
        <v>15.118</v>
      </c>
      <c r="G27" s="33">
        <v>25.745999999999999</v>
      </c>
      <c r="H27" s="33">
        <v>14.131</v>
      </c>
      <c r="I27" s="33">
        <v>14.3</v>
      </c>
      <c r="J27" s="33">
        <v>24.59</v>
      </c>
      <c r="K27" s="33">
        <v>24.59</v>
      </c>
      <c r="L27" s="33">
        <v>24.59</v>
      </c>
      <c r="M27" s="33">
        <v>24.59</v>
      </c>
      <c r="N27" s="33">
        <f t="shared" ref="N27:U27" si="6">M27</f>
        <v>24.59</v>
      </c>
      <c r="O27" s="33">
        <f t="shared" si="6"/>
        <v>24.59</v>
      </c>
      <c r="P27" s="33">
        <f t="shared" si="6"/>
        <v>24.59</v>
      </c>
      <c r="Q27" s="33">
        <f t="shared" si="6"/>
        <v>24.59</v>
      </c>
      <c r="R27" s="33">
        <f t="shared" si="6"/>
        <v>24.59</v>
      </c>
      <c r="S27" s="33">
        <f t="shared" si="6"/>
        <v>24.59</v>
      </c>
      <c r="T27" s="33">
        <f t="shared" si="6"/>
        <v>24.59</v>
      </c>
      <c r="U27" s="33">
        <f t="shared" si="6"/>
        <v>24.59</v>
      </c>
    </row>
    <row r="28" spans="3:21" s="5" customFormat="1" ht="19.2" collapsed="1" x14ac:dyDescent="0.2">
      <c r="C28" s="37" t="s">
        <v>75</v>
      </c>
      <c r="D28" s="37" t="s">
        <v>49</v>
      </c>
      <c r="E28" s="32" t="s">
        <v>58</v>
      </c>
      <c r="F28" s="33">
        <v>15.118</v>
      </c>
      <c r="G28" s="33">
        <v>25.745999999999999</v>
      </c>
      <c r="H28" s="33">
        <v>9.7520000000000007</v>
      </c>
      <c r="I28" s="33">
        <v>14.292</v>
      </c>
      <c r="J28" s="33">
        <v>23.9</v>
      </c>
      <c r="K28" s="33">
        <v>23.9</v>
      </c>
      <c r="L28" s="33">
        <v>23.9</v>
      </c>
      <c r="M28" s="33">
        <v>23.9</v>
      </c>
      <c r="N28" s="33">
        <f t="shared" ref="N28:U28" si="7">M28</f>
        <v>23.9</v>
      </c>
      <c r="O28" s="33">
        <f t="shared" si="7"/>
        <v>23.9</v>
      </c>
      <c r="P28" s="33">
        <f t="shared" si="7"/>
        <v>23.9</v>
      </c>
      <c r="Q28" s="33">
        <f t="shared" si="7"/>
        <v>23.9</v>
      </c>
      <c r="R28" s="33">
        <f t="shared" si="7"/>
        <v>23.9</v>
      </c>
      <c r="S28" s="33">
        <f t="shared" si="7"/>
        <v>23.9</v>
      </c>
      <c r="T28" s="33">
        <f t="shared" si="7"/>
        <v>23.9</v>
      </c>
      <c r="U28" s="33">
        <f t="shared" si="7"/>
        <v>23.9</v>
      </c>
    </row>
    <row r="29" spans="3:21" ht="10.5" hidden="1" customHeight="1" outlineLevel="1" x14ac:dyDescent="0.2">
      <c r="C29" s="35">
        <v>6</v>
      </c>
      <c r="D29" s="35" t="s">
        <v>31</v>
      </c>
      <c r="E29" s="29" t="s">
        <v>18</v>
      </c>
      <c r="F29" s="30">
        <v>235.56</v>
      </c>
      <c r="G29" s="30">
        <v>227.63</v>
      </c>
      <c r="H29" s="30">
        <v>268.67099999999999</v>
      </c>
      <c r="I29" s="30">
        <v>272.89600000000002</v>
      </c>
      <c r="J29" s="30">
        <v>280.34500000000003</v>
      </c>
      <c r="K29" s="30">
        <v>280.34500000000003</v>
      </c>
      <c r="L29" s="30">
        <v>280.34500000000003</v>
      </c>
      <c r="M29" s="30">
        <v>280.34500000000003</v>
      </c>
      <c r="N29" s="30">
        <v>288.13200000000001</v>
      </c>
      <c r="O29" s="30">
        <v>289.91300000000001</v>
      </c>
      <c r="P29" s="30">
        <v>291.70699999999999</v>
      </c>
      <c r="Q29" s="30">
        <v>294.91800000000001</v>
      </c>
      <c r="R29" s="30">
        <v>298.12900000000002</v>
      </c>
      <c r="S29" s="30">
        <v>301.33999999999997</v>
      </c>
      <c r="T29" s="30">
        <v>304.55099999999999</v>
      </c>
      <c r="U29" s="30">
        <v>307.762</v>
      </c>
    </row>
    <row r="30" spans="3:21" s="5" customFormat="1" ht="10.5" hidden="1" customHeight="1" outlineLevel="1" x14ac:dyDescent="0.2">
      <c r="C30" s="37" t="s">
        <v>76</v>
      </c>
      <c r="D30" s="37" t="s">
        <v>48</v>
      </c>
      <c r="E30" s="32" t="s">
        <v>60</v>
      </c>
      <c r="F30" s="40">
        <f t="shared" ref="F30:U31" si="8">F21-F27</f>
        <v>218.76900000000001</v>
      </c>
      <c r="G30" s="40">
        <f t="shared" si="8"/>
        <v>230.98699999999999</v>
      </c>
      <c r="H30" s="40">
        <f t="shared" si="8"/>
        <v>214.08</v>
      </c>
      <c r="I30" s="40">
        <f t="shared" si="8"/>
        <v>218.26</v>
      </c>
      <c r="J30" s="40">
        <f t="shared" si="8"/>
        <v>218.12</v>
      </c>
      <c r="K30" s="40">
        <v>218.12</v>
      </c>
      <c r="L30" s="40">
        <v>218.12</v>
      </c>
      <c r="M30" s="40">
        <v>218.12</v>
      </c>
      <c r="N30" s="40">
        <f t="shared" si="8"/>
        <v>257.74735561</v>
      </c>
      <c r="O30" s="40">
        <f t="shared" si="8"/>
        <v>259.38191949999998</v>
      </c>
      <c r="P30" s="40">
        <f t="shared" si="8"/>
        <v>261.02847994000001</v>
      </c>
      <c r="Q30" s="40">
        <f t="shared" si="8"/>
        <v>263.97551167</v>
      </c>
      <c r="R30" s="40">
        <f t="shared" si="8"/>
        <v>266.92258867000004</v>
      </c>
      <c r="S30" s="40">
        <f t="shared" si="8"/>
        <v>269.86962040000003</v>
      </c>
      <c r="T30" s="40">
        <f t="shared" si="8"/>
        <v>272.81665213000002</v>
      </c>
      <c r="U30" s="40">
        <f t="shared" si="8"/>
        <v>275.76372913</v>
      </c>
    </row>
    <row r="31" spans="3:21" s="5" customFormat="1" collapsed="1" x14ac:dyDescent="0.2">
      <c r="C31" s="37" t="s">
        <v>76</v>
      </c>
      <c r="D31" s="37" t="s">
        <v>59</v>
      </c>
      <c r="E31" s="32" t="s">
        <v>60</v>
      </c>
      <c r="F31" s="40">
        <f>F22-F28</f>
        <v>218.76900000000001</v>
      </c>
      <c r="G31" s="40">
        <f>G22-G28</f>
        <v>230.98699999999999</v>
      </c>
      <c r="H31" s="40">
        <f>H22-H28</f>
        <v>214.73099999999999</v>
      </c>
      <c r="I31" s="34">
        <f t="shared" si="8"/>
        <v>218.268</v>
      </c>
      <c r="J31" s="40">
        <f>J22-J28</f>
        <v>213.79999999999998</v>
      </c>
      <c r="K31" s="40">
        <v>213.79999999999998</v>
      </c>
      <c r="L31" s="40">
        <v>213.79999999999998</v>
      </c>
      <c r="M31" s="40">
        <v>213.79999999999998</v>
      </c>
      <c r="N31" s="40">
        <f t="shared" si="8"/>
        <v>258.43735561</v>
      </c>
      <c r="O31" s="40">
        <f t="shared" si="8"/>
        <v>260.07191949999998</v>
      </c>
      <c r="P31" s="40">
        <f t="shared" si="8"/>
        <v>261.71847994000001</v>
      </c>
      <c r="Q31" s="40">
        <f t="shared" si="8"/>
        <v>264.66551167</v>
      </c>
      <c r="R31" s="40">
        <f t="shared" si="8"/>
        <v>267.61258867000004</v>
      </c>
      <c r="S31" s="40">
        <f t="shared" si="8"/>
        <v>270.55962040000003</v>
      </c>
      <c r="T31" s="40">
        <f t="shared" si="8"/>
        <v>273.50665213000002</v>
      </c>
      <c r="U31" s="40">
        <f t="shared" si="8"/>
        <v>276.45372913</v>
      </c>
    </row>
    <row r="32" spans="3:21" ht="21" hidden="1" customHeight="1" outlineLevel="1" x14ac:dyDescent="0.2">
      <c r="C32" s="35">
        <v>7</v>
      </c>
      <c r="D32" s="35" t="s">
        <v>31</v>
      </c>
      <c r="E32" s="29" t="s">
        <v>25</v>
      </c>
      <c r="F32" s="42">
        <f>F33+F34</f>
        <v>54.36</v>
      </c>
      <c r="G32" s="42">
        <f t="shared" ref="G32:T32" si="9">G33+G34</f>
        <v>52.53</v>
      </c>
      <c r="H32" s="42">
        <f t="shared" si="9"/>
        <v>62.000999999999998</v>
      </c>
      <c r="I32" s="42">
        <f t="shared" si="9"/>
        <v>62.975999999999999</v>
      </c>
      <c r="J32" s="42">
        <f t="shared" si="9"/>
        <v>64.695000000000007</v>
      </c>
      <c r="K32" s="42">
        <v>64.695000000000007</v>
      </c>
      <c r="L32" s="42">
        <v>64.695000000000007</v>
      </c>
      <c r="M32" s="42">
        <v>64.695000000000007</v>
      </c>
      <c r="N32" s="42">
        <f t="shared" si="9"/>
        <v>66.492000000000004</v>
      </c>
      <c r="O32" s="42">
        <f t="shared" si="9"/>
        <v>66.903000000000006</v>
      </c>
      <c r="P32" s="42">
        <f t="shared" si="9"/>
        <v>67.317000000000007</v>
      </c>
      <c r="Q32" s="42">
        <f t="shared" si="9"/>
        <v>68.057999999999993</v>
      </c>
      <c r="R32" s="42">
        <f t="shared" si="9"/>
        <v>68.798999999999992</v>
      </c>
      <c r="S32" s="42">
        <f t="shared" si="9"/>
        <v>69.540000000000006</v>
      </c>
      <c r="T32" s="42">
        <f t="shared" si="9"/>
        <v>70.280999999999992</v>
      </c>
      <c r="U32" s="42">
        <f>U33+U34</f>
        <v>71.022000000000006</v>
      </c>
    </row>
    <row r="33" spans="3:21" ht="10.5" hidden="1" customHeight="1" outlineLevel="1" x14ac:dyDescent="0.2">
      <c r="C33" s="35" t="s">
        <v>3</v>
      </c>
      <c r="D33" s="35" t="s">
        <v>31</v>
      </c>
      <c r="E33" s="29" t="s">
        <v>19</v>
      </c>
      <c r="F33" s="41">
        <v>50.5548</v>
      </c>
      <c r="G33" s="41">
        <v>48.852899999999998</v>
      </c>
      <c r="H33" s="41">
        <v>57.66093</v>
      </c>
      <c r="I33" s="41">
        <v>58.567680000000003</v>
      </c>
      <c r="J33" s="41">
        <v>60.166350000000001</v>
      </c>
      <c r="K33" s="41">
        <v>60.166350000000001</v>
      </c>
      <c r="L33" s="41">
        <v>60.166350000000001</v>
      </c>
      <c r="M33" s="41">
        <v>60.166350000000001</v>
      </c>
      <c r="N33" s="41">
        <v>61.837560000000003</v>
      </c>
      <c r="O33" s="41">
        <v>62.219790000000003</v>
      </c>
      <c r="P33" s="41">
        <v>62.604810000000001</v>
      </c>
      <c r="Q33" s="41">
        <v>63.293939999999999</v>
      </c>
      <c r="R33" s="41">
        <v>63.983069999999998</v>
      </c>
      <c r="S33" s="41">
        <v>64.672200000000004</v>
      </c>
      <c r="T33" s="41">
        <v>65.361329999999995</v>
      </c>
      <c r="U33" s="41">
        <v>66.050460000000001</v>
      </c>
    </row>
    <row r="34" spans="3:21" ht="10.5" hidden="1" customHeight="1" outlineLevel="1" x14ac:dyDescent="0.2">
      <c r="C34" s="35" t="s">
        <v>4</v>
      </c>
      <c r="D34" s="35" t="s">
        <v>31</v>
      </c>
      <c r="E34" s="29" t="s">
        <v>20</v>
      </c>
      <c r="F34" s="41">
        <v>3.8052000000000001</v>
      </c>
      <c r="G34" s="41">
        <v>3.6770999999999998</v>
      </c>
      <c r="H34" s="41">
        <v>4.3400699999999999</v>
      </c>
      <c r="I34" s="41">
        <v>4.4083199999999998</v>
      </c>
      <c r="J34" s="41">
        <v>4.5286499999999998</v>
      </c>
      <c r="K34" s="41">
        <v>4.5286499999999998</v>
      </c>
      <c r="L34" s="41">
        <v>4.5286499999999998</v>
      </c>
      <c r="M34" s="41">
        <v>4.5286499999999998</v>
      </c>
      <c r="N34" s="41">
        <v>4.6544400000000001</v>
      </c>
      <c r="O34" s="41">
        <v>4.6832099999999999</v>
      </c>
      <c r="P34" s="41">
        <v>4.7121899999999997</v>
      </c>
      <c r="Q34" s="41">
        <v>4.7640599999999997</v>
      </c>
      <c r="R34" s="41">
        <v>4.8159299999999998</v>
      </c>
      <c r="S34" s="41">
        <v>4.8677999999999999</v>
      </c>
      <c r="T34" s="41">
        <v>4.91967</v>
      </c>
      <c r="U34" s="41">
        <v>4.9715400000000001</v>
      </c>
    </row>
    <row r="35" spans="3:21" ht="10.5" hidden="1" customHeight="1" outlineLevel="1" x14ac:dyDescent="0.2">
      <c r="C35" s="35" t="s">
        <v>5</v>
      </c>
      <c r="D35" s="35" t="s">
        <v>31</v>
      </c>
      <c r="E35" s="29" t="s">
        <v>21</v>
      </c>
      <c r="F35" s="43">
        <v>0.3</v>
      </c>
      <c r="G35" s="43">
        <v>0.3</v>
      </c>
      <c r="H35" s="43">
        <v>0.3</v>
      </c>
      <c r="I35" s="43">
        <v>0.3</v>
      </c>
      <c r="J35" s="43">
        <v>0.3</v>
      </c>
      <c r="K35" s="43">
        <v>0.3</v>
      </c>
      <c r="L35" s="43">
        <v>0.3</v>
      </c>
      <c r="M35" s="43">
        <v>0.3</v>
      </c>
      <c r="N35" s="43">
        <v>0.3</v>
      </c>
      <c r="O35" s="43">
        <v>0.3</v>
      </c>
      <c r="P35" s="43">
        <v>0.3</v>
      </c>
      <c r="Q35" s="43">
        <v>0.3</v>
      </c>
      <c r="R35" s="43">
        <v>0.3</v>
      </c>
      <c r="S35" s="43">
        <v>0.3</v>
      </c>
      <c r="T35" s="43">
        <v>0.3</v>
      </c>
      <c r="U35" s="43">
        <v>0.3</v>
      </c>
    </row>
    <row r="36" spans="3:21" s="5" customFormat="1" ht="21" hidden="1" customHeight="1" outlineLevel="1" x14ac:dyDescent="0.2">
      <c r="C36" s="37">
        <v>7</v>
      </c>
      <c r="D36" s="37" t="s">
        <v>48</v>
      </c>
      <c r="E36" s="32" t="s">
        <v>74</v>
      </c>
      <c r="F36" s="33">
        <v>27.102</v>
      </c>
      <c r="G36" s="33">
        <v>32.31</v>
      </c>
      <c r="H36" s="33">
        <v>29.54</v>
      </c>
      <c r="I36" s="34">
        <v>30.922000000000001</v>
      </c>
      <c r="J36" s="33">
        <v>30.77</v>
      </c>
      <c r="K36" s="33">
        <v>30.77</v>
      </c>
      <c r="L36" s="40">
        <v>30.77</v>
      </c>
      <c r="M36" s="40">
        <v>30.77</v>
      </c>
      <c r="N36" s="40">
        <f>N30*0.14</f>
        <v>36.084629785400004</v>
      </c>
      <c r="O36" s="40">
        <f t="shared" ref="O36:U36" si="10">O30*0.14</f>
        <v>36.313468730000004</v>
      </c>
      <c r="P36" s="40">
        <f t="shared" si="10"/>
        <v>36.543987191600003</v>
      </c>
      <c r="Q36" s="40">
        <f t="shared" si="10"/>
        <v>36.956571633800003</v>
      </c>
      <c r="R36" s="40">
        <f t="shared" si="10"/>
        <v>37.369162413800012</v>
      </c>
      <c r="S36" s="40">
        <f t="shared" si="10"/>
        <v>37.781746856000005</v>
      </c>
      <c r="T36" s="40">
        <f t="shared" si="10"/>
        <v>38.194331298200005</v>
      </c>
      <c r="U36" s="40">
        <f t="shared" si="10"/>
        <v>38.606922078200007</v>
      </c>
    </row>
    <row r="37" spans="3:21" s="5" customFormat="1" ht="10.5" hidden="1" customHeight="1" outlineLevel="1" x14ac:dyDescent="0.2">
      <c r="C37" s="37" t="s">
        <v>3</v>
      </c>
      <c r="D37" s="37" t="s">
        <v>53</v>
      </c>
      <c r="E37" s="32" t="s">
        <v>19</v>
      </c>
      <c r="F37" s="33">
        <v>21.846</v>
      </c>
      <c r="G37" s="33">
        <v>27.048999999999999</v>
      </c>
      <c r="H37" s="33">
        <f>23.47+0.05</f>
        <v>23.52</v>
      </c>
      <c r="I37" s="33">
        <v>24.38</v>
      </c>
      <c r="J37" s="33">
        <v>24.28</v>
      </c>
      <c r="K37" s="33">
        <v>24.28</v>
      </c>
      <c r="L37" s="33">
        <v>24.28</v>
      </c>
      <c r="M37" s="33">
        <v>24.28</v>
      </c>
      <c r="N37" s="33">
        <v>24.28</v>
      </c>
      <c r="O37" s="33">
        <v>24.28</v>
      </c>
      <c r="P37" s="33">
        <v>24.28</v>
      </c>
      <c r="Q37" s="33">
        <v>24.28</v>
      </c>
      <c r="R37" s="33">
        <v>24.28</v>
      </c>
      <c r="S37" s="33">
        <v>24.28</v>
      </c>
      <c r="T37" s="33">
        <v>24.28</v>
      </c>
      <c r="U37" s="33">
        <v>24.28</v>
      </c>
    </row>
    <row r="38" spans="3:21" s="5" customFormat="1" ht="10.5" hidden="1" customHeight="1" outlineLevel="1" x14ac:dyDescent="0.2">
      <c r="C38" s="37" t="s">
        <v>4</v>
      </c>
      <c r="D38" s="37" t="s">
        <v>48</v>
      </c>
      <c r="E38" s="32" t="s">
        <v>20</v>
      </c>
      <c r="F38" s="33">
        <v>5.2560000000000002</v>
      </c>
      <c r="G38" s="33">
        <v>5.2649999999999997</v>
      </c>
      <c r="H38" s="33">
        <v>6.07</v>
      </c>
      <c r="I38" s="34">
        <v>6.5389999999999997</v>
      </c>
      <c r="J38" s="33">
        <v>6.49</v>
      </c>
      <c r="K38" s="33">
        <v>6.49</v>
      </c>
      <c r="L38" s="33">
        <v>6.49</v>
      </c>
      <c r="M38" s="33">
        <v>6.49</v>
      </c>
      <c r="N38" s="33">
        <v>6.49</v>
      </c>
      <c r="O38" s="33">
        <v>6.49</v>
      </c>
      <c r="P38" s="33">
        <v>6.49</v>
      </c>
      <c r="Q38" s="33">
        <v>6.49</v>
      </c>
      <c r="R38" s="33">
        <v>6.49</v>
      </c>
      <c r="S38" s="33">
        <v>6.49</v>
      </c>
      <c r="T38" s="33">
        <v>6.49</v>
      </c>
      <c r="U38" s="33">
        <v>6.49</v>
      </c>
    </row>
    <row r="39" spans="3:21" s="5" customFormat="1" ht="10.5" hidden="1" customHeight="1" outlineLevel="1" x14ac:dyDescent="0.2">
      <c r="C39" s="37" t="s">
        <v>5</v>
      </c>
      <c r="D39" s="37" t="s">
        <v>48</v>
      </c>
      <c r="E39" s="32" t="s">
        <v>21</v>
      </c>
      <c r="F39" s="44">
        <f>F36/F30</f>
        <v>0.12388409692415288</v>
      </c>
      <c r="G39" s="44">
        <f>G36/G30</f>
        <v>0.13987800179230866</v>
      </c>
      <c r="H39" s="44">
        <f t="shared" ref="H39:U39" si="11">H36/H30</f>
        <v>0.13798579970104632</v>
      </c>
      <c r="I39" s="44">
        <f t="shared" si="11"/>
        <v>0.14167506643452762</v>
      </c>
      <c r="J39" s="44">
        <f t="shared" si="11"/>
        <v>0.14106913625527231</v>
      </c>
      <c r="K39" s="44">
        <v>0.14106913625527231</v>
      </c>
      <c r="L39" s="44">
        <v>0.14106913625527231</v>
      </c>
      <c r="M39" s="44">
        <v>0.14106913625527231</v>
      </c>
      <c r="N39" s="44">
        <f t="shared" si="11"/>
        <v>0.14000000000000001</v>
      </c>
      <c r="O39" s="44">
        <f t="shared" si="11"/>
        <v>0.14000000000000001</v>
      </c>
      <c r="P39" s="44">
        <f t="shared" si="11"/>
        <v>0.14000000000000001</v>
      </c>
      <c r="Q39" s="44">
        <f t="shared" si="11"/>
        <v>0.14000000000000001</v>
      </c>
      <c r="R39" s="44">
        <f t="shared" si="11"/>
        <v>0.14000000000000001</v>
      </c>
      <c r="S39" s="44">
        <f t="shared" si="11"/>
        <v>0.14000000000000001</v>
      </c>
      <c r="T39" s="44">
        <f t="shared" si="11"/>
        <v>0.14000000000000001</v>
      </c>
      <c r="U39" s="44">
        <f t="shared" si="11"/>
        <v>0.14000000000000001</v>
      </c>
    </row>
    <row r="40" spans="3:21" s="5" customFormat="1" ht="21" hidden="1" customHeight="1" outlineLevel="1" x14ac:dyDescent="0.2">
      <c r="C40" s="37" t="s">
        <v>32</v>
      </c>
      <c r="D40" s="37" t="s">
        <v>48</v>
      </c>
      <c r="E40" s="32" t="s">
        <v>33</v>
      </c>
      <c r="F40" s="45">
        <v>22.456</v>
      </c>
      <c r="G40" s="45">
        <v>24.810400000000001</v>
      </c>
      <c r="H40" s="34">
        <v>23.288</v>
      </c>
      <c r="I40" s="40">
        <v>22.41</v>
      </c>
      <c r="J40" s="45">
        <v>22.41</v>
      </c>
      <c r="K40" s="45">
        <v>22.41</v>
      </c>
      <c r="L40" s="45">
        <v>22.41</v>
      </c>
      <c r="M40" s="45">
        <v>22.41</v>
      </c>
      <c r="N40" s="45">
        <f t="shared" ref="N40:U40" si="12">M40</f>
        <v>22.41</v>
      </c>
      <c r="O40" s="45">
        <f t="shared" si="12"/>
        <v>22.41</v>
      </c>
      <c r="P40" s="45">
        <f t="shared" si="12"/>
        <v>22.41</v>
      </c>
      <c r="Q40" s="45">
        <f t="shared" si="12"/>
        <v>22.41</v>
      </c>
      <c r="R40" s="45">
        <f t="shared" si="12"/>
        <v>22.41</v>
      </c>
      <c r="S40" s="45">
        <f t="shared" si="12"/>
        <v>22.41</v>
      </c>
      <c r="T40" s="45">
        <f t="shared" si="12"/>
        <v>22.41</v>
      </c>
      <c r="U40" s="45">
        <f t="shared" si="12"/>
        <v>22.41</v>
      </c>
    </row>
    <row r="41" spans="3:21" s="5" customFormat="1" ht="19.2" collapsed="1" x14ac:dyDescent="0.2">
      <c r="C41" s="37" t="s">
        <v>45</v>
      </c>
      <c r="D41" s="37" t="s">
        <v>49</v>
      </c>
      <c r="E41" s="32" t="s">
        <v>61</v>
      </c>
      <c r="F41" s="33">
        <v>27.102</v>
      </c>
      <c r="G41" s="33">
        <v>32.31</v>
      </c>
      <c r="H41" s="33">
        <v>27.946000000000002</v>
      </c>
      <c r="I41" s="33">
        <v>30.922000000000001</v>
      </c>
      <c r="J41" s="33">
        <v>30.295999999999999</v>
      </c>
      <c r="K41" s="33">
        <v>30.295999999999999</v>
      </c>
      <c r="L41" s="33">
        <v>30.295999999999999</v>
      </c>
      <c r="M41" s="33">
        <v>30.295999999999999</v>
      </c>
      <c r="N41" s="40">
        <f>N31*0.14</f>
        <v>36.181229785400006</v>
      </c>
      <c r="O41" s="40">
        <f t="shared" ref="O41:T41" si="13">O31*0.14</f>
        <v>36.410068729999999</v>
      </c>
      <c r="P41" s="40">
        <f t="shared" si="13"/>
        <v>36.640587191600005</v>
      </c>
      <c r="Q41" s="40">
        <f t="shared" si="13"/>
        <v>37.053171633800005</v>
      </c>
      <c r="R41" s="40">
        <f t="shared" si="13"/>
        <v>37.465762413800007</v>
      </c>
      <c r="S41" s="40">
        <f t="shared" si="13"/>
        <v>37.878346856000007</v>
      </c>
      <c r="T41" s="40">
        <f t="shared" si="13"/>
        <v>38.290931298200007</v>
      </c>
      <c r="U41" s="40">
        <f>U31*0.14</f>
        <v>38.703522078200002</v>
      </c>
    </row>
    <row r="42" spans="3:21" s="5" customFormat="1" x14ac:dyDescent="0.2">
      <c r="C42" s="37" t="s">
        <v>3</v>
      </c>
      <c r="D42" s="37" t="s">
        <v>49</v>
      </c>
      <c r="E42" s="32" t="s">
        <v>19</v>
      </c>
      <c r="F42" s="33">
        <v>21.846</v>
      </c>
      <c r="G42" s="33">
        <v>27.048999999999999</v>
      </c>
      <c r="H42" s="33">
        <v>23.434000000000001</v>
      </c>
      <c r="I42" s="33">
        <v>24.38</v>
      </c>
      <c r="J42" s="33">
        <v>23.875</v>
      </c>
      <c r="K42" s="33">
        <v>23.875</v>
      </c>
      <c r="L42" s="33">
        <v>23.875</v>
      </c>
      <c r="M42" s="33">
        <v>23.875</v>
      </c>
      <c r="N42" s="33">
        <v>24.28</v>
      </c>
      <c r="O42" s="33">
        <v>24.28</v>
      </c>
      <c r="P42" s="33">
        <v>24.28</v>
      </c>
      <c r="Q42" s="33">
        <v>24.28</v>
      </c>
      <c r="R42" s="33">
        <v>24.28</v>
      </c>
      <c r="S42" s="33">
        <v>24.28</v>
      </c>
      <c r="T42" s="33">
        <v>24.28</v>
      </c>
      <c r="U42" s="33">
        <v>24.28</v>
      </c>
    </row>
    <row r="43" spans="3:21" s="5" customFormat="1" x14ac:dyDescent="0.2">
      <c r="C43" s="37" t="s">
        <v>4</v>
      </c>
      <c r="D43" s="37" t="s">
        <v>49</v>
      </c>
      <c r="E43" s="32" t="s">
        <v>20</v>
      </c>
      <c r="F43" s="33">
        <v>5.2560000000000002</v>
      </c>
      <c r="G43" s="33">
        <v>5.2649999999999997</v>
      </c>
      <c r="H43" s="33">
        <v>4.5119999999999996</v>
      </c>
      <c r="I43" s="33">
        <v>6.54</v>
      </c>
      <c r="J43" s="33">
        <v>6.4210000000000003</v>
      </c>
      <c r="K43" s="33">
        <v>6.4210000000000003</v>
      </c>
      <c r="L43" s="33">
        <v>6.4210000000000003</v>
      </c>
      <c r="M43" s="33">
        <v>6.4210000000000003</v>
      </c>
      <c r="N43" s="33">
        <v>6.49</v>
      </c>
      <c r="O43" s="33">
        <v>6.49</v>
      </c>
      <c r="P43" s="33">
        <v>6.49</v>
      </c>
      <c r="Q43" s="33">
        <v>6.49</v>
      </c>
      <c r="R43" s="33">
        <v>6.49</v>
      </c>
      <c r="S43" s="33">
        <v>6.49</v>
      </c>
      <c r="T43" s="33">
        <v>6.49</v>
      </c>
      <c r="U43" s="33">
        <v>6.49</v>
      </c>
    </row>
    <row r="44" spans="3:21" s="5" customFormat="1" x14ac:dyDescent="0.2">
      <c r="C44" s="37" t="s">
        <v>5</v>
      </c>
      <c r="D44" s="37" t="s">
        <v>59</v>
      </c>
      <c r="E44" s="32" t="s">
        <v>21</v>
      </c>
      <c r="F44" s="44">
        <f t="shared" ref="F44:G44" si="14">F41/F31</f>
        <v>0.12388409692415288</v>
      </c>
      <c r="G44" s="44">
        <f t="shared" si="14"/>
        <v>0.13987800179230866</v>
      </c>
      <c r="H44" s="44">
        <f>H41/H31</f>
        <v>0.13014422696303748</v>
      </c>
      <c r="I44" s="44">
        <f t="shared" ref="I44:T44" si="15">I41/I31</f>
        <v>0.14166987373320872</v>
      </c>
      <c r="J44" s="44">
        <f t="shared" si="15"/>
        <v>0.14170252572497663</v>
      </c>
      <c r="K44" s="44">
        <v>0.14170252572497663</v>
      </c>
      <c r="L44" s="44">
        <v>0.14170252572497663</v>
      </c>
      <c r="M44" s="44">
        <v>0.14170252572497663</v>
      </c>
      <c r="N44" s="44">
        <f t="shared" si="15"/>
        <v>0.14000000000000001</v>
      </c>
      <c r="O44" s="44">
        <f t="shared" si="15"/>
        <v>0.14000000000000001</v>
      </c>
      <c r="P44" s="44">
        <f t="shared" si="15"/>
        <v>0.14000000000000001</v>
      </c>
      <c r="Q44" s="44">
        <f t="shared" si="15"/>
        <v>0.14000000000000001</v>
      </c>
      <c r="R44" s="44">
        <f t="shared" si="15"/>
        <v>0.14000000000000001</v>
      </c>
      <c r="S44" s="44">
        <f t="shared" si="15"/>
        <v>0.14000000000000001</v>
      </c>
      <c r="T44" s="44">
        <f t="shared" si="15"/>
        <v>0.14000000000000001</v>
      </c>
      <c r="U44" s="44">
        <f>U41/U31</f>
        <v>0.14000000000000001</v>
      </c>
    </row>
    <row r="45" spans="3:21" s="5" customFormat="1" ht="19.2" x14ac:dyDescent="0.2">
      <c r="C45" s="37" t="s">
        <v>32</v>
      </c>
      <c r="D45" s="37" t="s">
        <v>59</v>
      </c>
      <c r="E45" s="32" t="s">
        <v>33</v>
      </c>
      <c r="F45" s="45">
        <v>22.456</v>
      </c>
      <c r="G45" s="45">
        <v>24.810400000000001</v>
      </c>
      <c r="H45" s="34">
        <v>25.38222</v>
      </c>
      <c r="I45" s="45">
        <v>22.41</v>
      </c>
      <c r="J45" s="45">
        <v>24.466000000000001</v>
      </c>
      <c r="K45" s="45">
        <v>24.466000000000001</v>
      </c>
      <c r="L45" s="45">
        <v>24.466000000000001</v>
      </c>
      <c r="M45" s="45">
        <v>24.466000000000001</v>
      </c>
      <c r="N45" s="45">
        <f t="shared" ref="N45:U45" si="16">M45</f>
        <v>24.466000000000001</v>
      </c>
      <c r="O45" s="45">
        <f t="shared" si="16"/>
        <v>24.466000000000001</v>
      </c>
      <c r="P45" s="45">
        <f t="shared" si="16"/>
        <v>24.466000000000001</v>
      </c>
      <c r="Q45" s="45">
        <f t="shared" si="16"/>
        <v>24.466000000000001</v>
      </c>
      <c r="R45" s="45">
        <f t="shared" si="16"/>
        <v>24.466000000000001</v>
      </c>
      <c r="S45" s="45">
        <f t="shared" si="16"/>
        <v>24.466000000000001</v>
      </c>
      <c r="T45" s="45">
        <f t="shared" si="16"/>
        <v>24.466000000000001</v>
      </c>
      <c r="U45" s="45">
        <f t="shared" si="16"/>
        <v>24.466000000000001</v>
      </c>
    </row>
    <row r="46" spans="3:21" ht="21" hidden="1" customHeight="1" outlineLevel="1" x14ac:dyDescent="0.2">
      <c r="C46" s="35" t="s">
        <v>6</v>
      </c>
      <c r="D46" s="35" t="s">
        <v>31</v>
      </c>
      <c r="E46" s="29" t="s">
        <v>22</v>
      </c>
      <c r="F46" s="30">
        <f t="shared" ref="F46:U46" si="17">F49+F52</f>
        <v>181.20000000000002</v>
      </c>
      <c r="G46" s="30">
        <f t="shared" si="17"/>
        <v>175.1</v>
      </c>
      <c r="H46" s="41">
        <f t="shared" si="17"/>
        <v>206.66899999999998</v>
      </c>
      <c r="I46" s="30">
        <f t="shared" si="17"/>
        <v>209.92</v>
      </c>
      <c r="J46" s="30">
        <f t="shared" si="17"/>
        <v>215.65</v>
      </c>
      <c r="K46" s="30">
        <v>215.65</v>
      </c>
      <c r="L46" s="30">
        <v>215.65</v>
      </c>
      <c r="M46" s="30">
        <v>215.65</v>
      </c>
      <c r="N46" s="30">
        <f t="shared" si="17"/>
        <v>221.64</v>
      </c>
      <c r="O46" s="30">
        <f t="shared" si="17"/>
        <v>223.01</v>
      </c>
      <c r="P46" s="30">
        <f t="shared" si="17"/>
        <v>224.39000000000001</v>
      </c>
      <c r="Q46" s="30">
        <f t="shared" si="17"/>
        <v>226.86</v>
      </c>
      <c r="R46" s="30">
        <f t="shared" si="17"/>
        <v>229.33</v>
      </c>
      <c r="S46" s="30">
        <f t="shared" si="17"/>
        <v>231.8</v>
      </c>
      <c r="T46" s="30">
        <f t="shared" si="17"/>
        <v>234.27</v>
      </c>
      <c r="U46" s="30">
        <f t="shared" si="17"/>
        <v>236.73999999999998</v>
      </c>
    </row>
    <row r="47" spans="3:21" s="5" customFormat="1" ht="21" hidden="1" customHeight="1" outlineLevel="1" x14ac:dyDescent="0.2">
      <c r="C47" s="37" t="s">
        <v>6</v>
      </c>
      <c r="D47" s="37" t="s">
        <v>48</v>
      </c>
      <c r="E47" s="32" t="s">
        <v>62</v>
      </c>
      <c r="F47" s="34">
        <f>F30-F36-F40</f>
        <v>169.21100000000001</v>
      </c>
      <c r="G47" s="34">
        <f t="shared" ref="G47:U47" si="18">G30-G36-G40</f>
        <v>173.86660000000001</v>
      </c>
      <c r="H47" s="34">
        <f>H30-H36-H40</f>
        <v>161.25200000000001</v>
      </c>
      <c r="I47" s="34">
        <f t="shared" si="18"/>
        <v>164.928</v>
      </c>
      <c r="J47" s="34">
        <f t="shared" si="18"/>
        <v>164.94</v>
      </c>
      <c r="K47" s="34">
        <v>164.94</v>
      </c>
      <c r="L47" s="34">
        <v>164.94</v>
      </c>
      <c r="M47" s="34">
        <v>164.94</v>
      </c>
      <c r="N47" s="34">
        <f t="shared" si="18"/>
        <v>199.25272582459999</v>
      </c>
      <c r="O47" s="34">
        <f t="shared" si="18"/>
        <v>200.65845076999997</v>
      </c>
      <c r="P47" s="34">
        <f t="shared" si="18"/>
        <v>202.07449274840002</v>
      </c>
      <c r="Q47" s="34">
        <f t="shared" si="18"/>
        <v>204.60894003620001</v>
      </c>
      <c r="R47" s="34">
        <f t="shared" si="18"/>
        <v>207.14342625620003</v>
      </c>
      <c r="S47" s="34">
        <f t="shared" si="18"/>
        <v>209.67787354400002</v>
      </c>
      <c r="T47" s="34">
        <f t="shared" si="18"/>
        <v>212.21232083180001</v>
      </c>
      <c r="U47" s="34">
        <f t="shared" si="18"/>
        <v>214.7468070518</v>
      </c>
    </row>
    <row r="48" spans="3:21" s="5" customFormat="1" ht="19.2" collapsed="1" x14ac:dyDescent="0.2">
      <c r="C48" s="37" t="s">
        <v>6</v>
      </c>
      <c r="D48" s="37" t="s">
        <v>49</v>
      </c>
      <c r="E48" s="32" t="s">
        <v>63</v>
      </c>
      <c r="F48" s="34">
        <f>F31-F41-F45</f>
        <v>169.21100000000001</v>
      </c>
      <c r="G48" s="34">
        <f t="shared" ref="G48:I48" si="19">G31-G41-G45</f>
        <v>173.86660000000001</v>
      </c>
      <c r="H48" s="46">
        <f t="shared" si="19"/>
        <v>161.40278000000001</v>
      </c>
      <c r="I48" s="34">
        <f t="shared" si="19"/>
        <v>164.93600000000001</v>
      </c>
      <c r="J48" s="34">
        <f>J31-J41-J45</f>
        <v>159.03799999999998</v>
      </c>
      <c r="K48" s="34">
        <v>159.03799999999998</v>
      </c>
      <c r="L48" s="34">
        <v>159.03799999999998</v>
      </c>
      <c r="M48" s="34">
        <v>159.03799999999998</v>
      </c>
      <c r="N48" s="34">
        <v>208.541</v>
      </c>
      <c r="O48" s="34">
        <v>209.946</v>
      </c>
      <c r="P48" s="34">
        <v>211.36199999999999</v>
      </c>
      <c r="Q48" s="34">
        <v>213.89699999999999</v>
      </c>
      <c r="R48" s="34">
        <v>216.43100000000001</v>
      </c>
      <c r="S48" s="34">
        <v>218.96600000000001</v>
      </c>
      <c r="T48" s="34">
        <v>221.5</v>
      </c>
      <c r="U48" s="34">
        <v>224.035</v>
      </c>
    </row>
    <row r="49" spans="3:21" ht="10.5" hidden="1" customHeight="1" outlineLevel="1" x14ac:dyDescent="0.2">
      <c r="C49" s="35" t="s">
        <v>7</v>
      </c>
      <c r="D49" s="35" t="s">
        <v>31</v>
      </c>
      <c r="E49" s="29" t="s">
        <v>23</v>
      </c>
      <c r="F49" s="30">
        <v>0</v>
      </c>
      <c r="G49" s="30">
        <v>0</v>
      </c>
      <c r="H49" s="30">
        <v>0</v>
      </c>
      <c r="I49" s="33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</row>
    <row r="50" spans="3:21" s="5" customFormat="1" ht="10.5" hidden="1" customHeight="1" outlineLevel="1" x14ac:dyDescent="0.2">
      <c r="C50" s="37" t="s">
        <v>7</v>
      </c>
      <c r="D50" s="37" t="s">
        <v>48</v>
      </c>
      <c r="E50" s="32" t="s">
        <v>23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</row>
    <row r="51" spans="3:21" s="5" customFormat="1" collapsed="1" x14ac:dyDescent="0.2">
      <c r="C51" s="37" t="s">
        <v>64</v>
      </c>
      <c r="D51" s="37" t="s">
        <v>49</v>
      </c>
      <c r="E51" s="32" t="s">
        <v>23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</row>
    <row r="52" spans="3:21" ht="10.5" hidden="1" customHeight="1" outlineLevel="1" x14ac:dyDescent="0.2">
      <c r="C52" s="35" t="s">
        <v>8</v>
      </c>
      <c r="D52" s="35" t="s">
        <v>31</v>
      </c>
      <c r="E52" s="29" t="s">
        <v>24</v>
      </c>
      <c r="F52" s="30">
        <f t="shared" ref="F52:U52" si="20">F55+F64+F75</f>
        <v>181.20000000000002</v>
      </c>
      <c r="G52" s="30">
        <f t="shared" si="20"/>
        <v>175.1</v>
      </c>
      <c r="H52" s="30">
        <f t="shared" si="20"/>
        <v>206.66899999999998</v>
      </c>
      <c r="I52" s="30">
        <f t="shared" si="20"/>
        <v>209.92</v>
      </c>
      <c r="J52" s="30">
        <f t="shared" si="20"/>
        <v>215.65</v>
      </c>
      <c r="K52" s="30">
        <v>215.65</v>
      </c>
      <c r="L52" s="30">
        <v>215.65</v>
      </c>
      <c r="M52" s="30">
        <v>215.65</v>
      </c>
      <c r="N52" s="30">
        <f t="shared" si="20"/>
        <v>221.64</v>
      </c>
      <c r="O52" s="30">
        <f t="shared" si="20"/>
        <v>223.01</v>
      </c>
      <c r="P52" s="30">
        <f t="shared" si="20"/>
        <v>224.39000000000001</v>
      </c>
      <c r="Q52" s="30">
        <f t="shared" si="20"/>
        <v>226.86</v>
      </c>
      <c r="R52" s="30">
        <f t="shared" si="20"/>
        <v>229.33</v>
      </c>
      <c r="S52" s="30">
        <f t="shared" si="20"/>
        <v>231.8</v>
      </c>
      <c r="T52" s="30">
        <f t="shared" si="20"/>
        <v>234.27</v>
      </c>
      <c r="U52" s="30">
        <f t="shared" si="20"/>
        <v>236.73999999999998</v>
      </c>
    </row>
    <row r="53" spans="3:21" ht="10.5" hidden="1" customHeight="1" outlineLevel="1" x14ac:dyDescent="0.2">
      <c r="C53" s="37" t="s">
        <v>8</v>
      </c>
      <c r="D53" s="37" t="s">
        <v>48</v>
      </c>
      <c r="E53" s="32" t="s">
        <v>46</v>
      </c>
      <c r="F53" s="34">
        <f>F47</f>
        <v>169.21100000000001</v>
      </c>
      <c r="G53" s="34">
        <f>G47</f>
        <v>173.86660000000001</v>
      </c>
      <c r="H53" s="34">
        <f>H47</f>
        <v>161.25200000000001</v>
      </c>
      <c r="I53" s="34">
        <f t="shared" ref="I53:J53" si="21">I47</f>
        <v>164.928</v>
      </c>
      <c r="J53" s="34">
        <f t="shared" si="21"/>
        <v>164.94</v>
      </c>
      <c r="K53" s="34">
        <v>164.94</v>
      </c>
      <c r="L53" s="34">
        <v>164.94</v>
      </c>
      <c r="M53" s="34">
        <v>164.94</v>
      </c>
      <c r="N53" s="34">
        <f t="shared" ref="N53:U53" si="22">N47</f>
        <v>199.25272582459999</v>
      </c>
      <c r="O53" s="34">
        <f t="shared" si="22"/>
        <v>200.65845076999997</v>
      </c>
      <c r="P53" s="34">
        <f t="shared" si="22"/>
        <v>202.07449274840002</v>
      </c>
      <c r="Q53" s="34">
        <f t="shared" si="22"/>
        <v>204.60894003620001</v>
      </c>
      <c r="R53" s="34">
        <f t="shared" si="22"/>
        <v>207.14342625620003</v>
      </c>
      <c r="S53" s="34">
        <f t="shared" si="22"/>
        <v>209.67787354400002</v>
      </c>
      <c r="T53" s="34">
        <f t="shared" si="22"/>
        <v>212.21232083180001</v>
      </c>
      <c r="U53" s="34">
        <f t="shared" si="22"/>
        <v>214.7468070518</v>
      </c>
    </row>
    <row r="54" spans="3:21" collapsed="1" x14ac:dyDescent="0.2">
      <c r="C54" s="37" t="s">
        <v>8</v>
      </c>
      <c r="D54" s="37" t="s">
        <v>49</v>
      </c>
      <c r="E54" s="32" t="s">
        <v>77</v>
      </c>
      <c r="F54" s="34">
        <f>F48</f>
        <v>169.21100000000001</v>
      </c>
      <c r="G54" s="34">
        <f t="shared" ref="G54:U54" si="23">G48</f>
        <v>173.86660000000001</v>
      </c>
      <c r="H54" s="46">
        <f>H57+H77</f>
        <v>161.40280000000001</v>
      </c>
      <c r="I54" s="34">
        <f t="shared" si="23"/>
        <v>164.93600000000001</v>
      </c>
      <c r="J54" s="34">
        <f>J57+J77-0.002</f>
        <v>159.03800000000001</v>
      </c>
      <c r="K54" s="34">
        <v>159.03800000000001</v>
      </c>
      <c r="L54" s="34">
        <v>159.03800000000001</v>
      </c>
      <c r="M54" s="34">
        <v>159.03800000000001</v>
      </c>
      <c r="N54" s="34">
        <f t="shared" si="23"/>
        <v>208.541</v>
      </c>
      <c r="O54" s="34">
        <f t="shared" si="23"/>
        <v>209.946</v>
      </c>
      <c r="P54" s="34">
        <f t="shared" si="23"/>
        <v>211.36199999999999</v>
      </c>
      <c r="Q54" s="34">
        <f t="shared" si="23"/>
        <v>213.89699999999999</v>
      </c>
      <c r="R54" s="34">
        <f t="shared" si="23"/>
        <v>216.43100000000001</v>
      </c>
      <c r="S54" s="34">
        <f t="shared" si="23"/>
        <v>218.96600000000001</v>
      </c>
      <c r="T54" s="34">
        <f t="shared" si="23"/>
        <v>221.5</v>
      </c>
      <c r="U54" s="34">
        <f t="shared" si="23"/>
        <v>224.035</v>
      </c>
    </row>
    <row r="55" spans="3:21" ht="10.5" hidden="1" customHeight="1" outlineLevel="1" x14ac:dyDescent="0.2">
      <c r="C55" s="35" t="s">
        <v>9</v>
      </c>
      <c r="D55" s="35" t="s">
        <v>31</v>
      </c>
      <c r="E55" s="29" t="s">
        <v>27</v>
      </c>
      <c r="F55" s="30">
        <f>F58+F61</f>
        <v>110.2</v>
      </c>
      <c r="G55" s="30">
        <f t="shared" ref="G55:U55" si="24">G58+G61</f>
        <v>104.1</v>
      </c>
      <c r="H55" s="41">
        <f t="shared" si="24"/>
        <v>135.66899999999998</v>
      </c>
      <c r="I55" s="30">
        <f t="shared" si="24"/>
        <v>138.91999999999999</v>
      </c>
      <c r="J55" s="30">
        <f t="shared" si="24"/>
        <v>144.65</v>
      </c>
      <c r="K55" s="30">
        <v>144.65</v>
      </c>
      <c r="L55" s="30">
        <v>144.65</v>
      </c>
      <c r="M55" s="30">
        <v>144.65</v>
      </c>
      <c r="N55" s="30">
        <f t="shared" si="24"/>
        <v>150.63999999999999</v>
      </c>
      <c r="O55" s="30">
        <f t="shared" si="24"/>
        <v>152.01</v>
      </c>
      <c r="P55" s="30">
        <f t="shared" si="24"/>
        <v>153.39000000000001</v>
      </c>
      <c r="Q55" s="30">
        <f t="shared" si="24"/>
        <v>155.86000000000001</v>
      </c>
      <c r="R55" s="30">
        <f t="shared" si="24"/>
        <v>158.33000000000001</v>
      </c>
      <c r="S55" s="30">
        <f t="shared" si="24"/>
        <v>160.80000000000001</v>
      </c>
      <c r="T55" s="30">
        <f t="shared" si="24"/>
        <v>163.27000000000001</v>
      </c>
      <c r="U55" s="30">
        <f t="shared" si="24"/>
        <v>165.73999999999998</v>
      </c>
    </row>
    <row r="56" spans="3:21" s="5" customFormat="1" ht="10.5" hidden="1" customHeight="1" outlineLevel="1" x14ac:dyDescent="0.2">
      <c r="C56" s="37" t="s">
        <v>9</v>
      </c>
      <c r="D56" s="37" t="s">
        <v>48</v>
      </c>
      <c r="E56" s="32" t="s">
        <v>27</v>
      </c>
      <c r="F56" s="34">
        <f>F59+F62+F65+F67</f>
        <v>147.48590000000002</v>
      </c>
      <c r="G56" s="34">
        <f>G59+G62+G65+G67</f>
        <v>156.13634000000002</v>
      </c>
      <c r="H56" s="34">
        <f>H59+H62+H65+H67</f>
        <v>148.68099999999998</v>
      </c>
      <c r="I56" s="34">
        <f t="shared" ref="I56:U56" si="25">I59+I62+I65+I67</f>
        <v>151.298</v>
      </c>
      <c r="J56" s="34">
        <f t="shared" si="25"/>
        <v>151.298</v>
      </c>
      <c r="K56" s="34">
        <v>151.298</v>
      </c>
      <c r="L56" s="34">
        <v>151.298</v>
      </c>
      <c r="M56" s="34">
        <v>151.298</v>
      </c>
      <c r="N56" s="34">
        <f t="shared" si="25"/>
        <v>201.32499999999999</v>
      </c>
      <c r="O56" s="34">
        <f t="shared" si="25"/>
        <v>202.93</v>
      </c>
      <c r="P56" s="34">
        <f t="shared" si="25"/>
        <v>204.54599999999999</v>
      </c>
      <c r="Q56" s="34">
        <f t="shared" si="25"/>
        <v>207.44099999999997</v>
      </c>
      <c r="R56" s="34">
        <f t="shared" si="25"/>
        <v>210.33499999999998</v>
      </c>
      <c r="S56" s="34">
        <f t="shared" si="25"/>
        <v>213.23000000000002</v>
      </c>
      <c r="T56" s="34">
        <f t="shared" si="25"/>
        <v>216.124</v>
      </c>
      <c r="U56" s="34">
        <f t="shared" si="25"/>
        <v>219.01900000000001</v>
      </c>
    </row>
    <row r="57" spans="3:21" s="5" customFormat="1" collapsed="1" x14ac:dyDescent="0.2">
      <c r="C57" s="37" t="s">
        <v>65</v>
      </c>
      <c r="D57" s="37" t="s">
        <v>49</v>
      </c>
      <c r="E57" s="32" t="s">
        <v>27</v>
      </c>
      <c r="F57" s="34">
        <f>F60+F63+F66+F71</f>
        <v>147.48590000000002</v>
      </c>
      <c r="G57" s="34">
        <f t="shared" ref="G57" si="26">G60+G63+G66+G71</f>
        <v>156.13604000000001</v>
      </c>
      <c r="H57" s="46">
        <f>H60+H63+H66+H71</f>
        <v>147.98750000000001</v>
      </c>
      <c r="I57" s="34">
        <f t="shared" ref="I57:J57" si="27">I60+I63+I66+I71</f>
        <v>151.298</v>
      </c>
      <c r="J57" s="34">
        <f t="shared" si="27"/>
        <v>145.58000000000001</v>
      </c>
      <c r="K57" s="34">
        <v>145.58000000000001</v>
      </c>
      <c r="L57" s="34">
        <v>145.58000000000001</v>
      </c>
      <c r="M57" s="34">
        <v>145.58000000000001</v>
      </c>
      <c r="N57" s="34">
        <v>201.32</v>
      </c>
      <c r="O57" s="34">
        <v>202.92599999999999</v>
      </c>
      <c r="P57" s="34">
        <v>204.54400000000001</v>
      </c>
      <c r="Q57" s="34">
        <v>207.44</v>
      </c>
      <c r="R57" s="34">
        <v>210.33600000000001</v>
      </c>
      <c r="S57" s="34">
        <v>213.232</v>
      </c>
      <c r="T57" s="34">
        <v>216.12700000000001</v>
      </c>
      <c r="U57" s="34">
        <v>219.024</v>
      </c>
    </row>
    <row r="58" spans="3:21" ht="10.5" hidden="1" customHeight="1" outlineLevel="1" x14ac:dyDescent="0.2">
      <c r="C58" s="35" t="s">
        <v>10</v>
      </c>
      <c r="D58" s="35" t="s">
        <v>31</v>
      </c>
      <c r="E58" s="47" t="s">
        <v>26</v>
      </c>
      <c r="F58" s="30">
        <v>15.428000000000001</v>
      </c>
      <c r="G58" s="30">
        <v>14.574</v>
      </c>
      <c r="H58" s="30">
        <v>18.992799999999999</v>
      </c>
      <c r="I58" s="30">
        <v>19.448799999999999</v>
      </c>
      <c r="J58" s="30">
        <v>20.251000000000001</v>
      </c>
      <c r="K58" s="30">
        <v>20.251000000000001</v>
      </c>
      <c r="L58" s="30">
        <v>20.251000000000001</v>
      </c>
      <c r="M58" s="30">
        <v>20.251000000000001</v>
      </c>
      <c r="N58" s="30">
        <v>21.089600000000001</v>
      </c>
      <c r="O58" s="30">
        <v>21.281400000000001</v>
      </c>
      <c r="P58" s="30">
        <v>21.474599999999999</v>
      </c>
      <c r="Q58" s="30">
        <v>21.820399999999999</v>
      </c>
      <c r="R58" s="30">
        <v>22.1662</v>
      </c>
      <c r="S58" s="30">
        <v>22.512</v>
      </c>
      <c r="T58" s="30">
        <v>22.857800000000001</v>
      </c>
      <c r="U58" s="30">
        <v>23.203600000000002</v>
      </c>
    </row>
    <row r="59" spans="3:21" s="5" customFormat="1" ht="10.5" hidden="1" customHeight="1" outlineLevel="1" x14ac:dyDescent="0.2">
      <c r="C59" s="37" t="s">
        <v>10</v>
      </c>
      <c r="D59" s="37" t="s">
        <v>48</v>
      </c>
      <c r="E59" s="48" t="s">
        <v>26</v>
      </c>
      <c r="F59" s="34">
        <v>20.731200000000001</v>
      </c>
      <c r="G59" s="34">
        <f>17.3+5.9033</f>
        <v>23.203299999999999</v>
      </c>
      <c r="H59" s="33">
        <v>19.2</v>
      </c>
      <c r="I59" s="33">
        <v>24.768000000000001</v>
      </c>
      <c r="J59" s="33">
        <v>24.768000000000001</v>
      </c>
      <c r="K59" s="33">
        <v>24.768000000000001</v>
      </c>
      <c r="L59" s="33">
        <v>24.768000000000001</v>
      </c>
      <c r="M59" s="33">
        <v>24.768000000000001</v>
      </c>
      <c r="N59" s="33">
        <v>24.768000000000001</v>
      </c>
      <c r="O59" s="33">
        <v>24.768000000000001</v>
      </c>
      <c r="P59" s="33">
        <v>24.768000000000001</v>
      </c>
      <c r="Q59" s="33">
        <v>24.768000000000001</v>
      </c>
      <c r="R59" s="33">
        <v>24.768000000000001</v>
      </c>
      <c r="S59" s="33">
        <v>24.768000000000001</v>
      </c>
      <c r="T59" s="33">
        <v>24.768000000000001</v>
      </c>
      <c r="U59" s="33">
        <v>24.768000000000001</v>
      </c>
    </row>
    <row r="60" spans="3:21" s="5" customFormat="1" collapsed="1" x14ac:dyDescent="0.2">
      <c r="C60" s="37" t="s">
        <v>66</v>
      </c>
      <c r="D60" s="37" t="s">
        <v>49</v>
      </c>
      <c r="E60" s="49" t="s">
        <v>67</v>
      </c>
      <c r="F60" s="34">
        <f>F59</f>
        <v>20.731200000000001</v>
      </c>
      <c r="G60" s="34">
        <v>23.202999999999999</v>
      </c>
      <c r="H60" s="33">
        <f>25.1429-4.6205</f>
        <v>20.522400000000001</v>
      </c>
      <c r="I60" s="33">
        <v>24.768000000000001</v>
      </c>
      <c r="J60" s="34">
        <v>21.027999999999999</v>
      </c>
      <c r="K60" s="33">
        <v>21.027999999999999</v>
      </c>
      <c r="L60" s="33">
        <v>21.027999999999999</v>
      </c>
      <c r="M60" s="33">
        <v>21.027999999999999</v>
      </c>
      <c r="N60" s="33">
        <f t="shared" ref="N60:U60" si="28">N59</f>
        <v>24.768000000000001</v>
      </c>
      <c r="O60" s="33">
        <f t="shared" si="28"/>
        <v>24.768000000000001</v>
      </c>
      <c r="P60" s="33">
        <f t="shared" si="28"/>
        <v>24.768000000000001</v>
      </c>
      <c r="Q60" s="33">
        <f t="shared" si="28"/>
        <v>24.768000000000001</v>
      </c>
      <c r="R60" s="33">
        <f t="shared" si="28"/>
        <v>24.768000000000001</v>
      </c>
      <c r="S60" s="33">
        <f t="shared" si="28"/>
        <v>24.768000000000001</v>
      </c>
      <c r="T60" s="33">
        <f t="shared" si="28"/>
        <v>24.768000000000001</v>
      </c>
      <c r="U60" s="33">
        <f t="shared" si="28"/>
        <v>24.768000000000001</v>
      </c>
    </row>
    <row r="61" spans="3:21" ht="10.5" hidden="1" customHeight="1" outlineLevel="1" x14ac:dyDescent="0.2">
      <c r="C61" s="35" t="s">
        <v>11</v>
      </c>
      <c r="D61" s="35" t="s">
        <v>31</v>
      </c>
      <c r="E61" s="47" t="s">
        <v>28</v>
      </c>
      <c r="F61" s="30">
        <v>94.772000000000006</v>
      </c>
      <c r="G61" s="30">
        <v>89.525999999999996</v>
      </c>
      <c r="H61" s="30">
        <v>116.67619999999999</v>
      </c>
      <c r="I61" s="30">
        <v>119.4712</v>
      </c>
      <c r="J61" s="30">
        <v>124.399</v>
      </c>
      <c r="K61" s="30">
        <v>124.399</v>
      </c>
      <c r="L61" s="30">
        <v>124.399</v>
      </c>
      <c r="M61" s="30">
        <v>124.399</v>
      </c>
      <c r="N61" s="30">
        <v>129.5504</v>
      </c>
      <c r="O61" s="30">
        <v>130.7286</v>
      </c>
      <c r="P61" s="30">
        <v>131.91540000000001</v>
      </c>
      <c r="Q61" s="30">
        <v>134.03960000000001</v>
      </c>
      <c r="R61" s="30">
        <v>136.16380000000001</v>
      </c>
      <c r="S61" s="30">
        <v>138.28800000000001</v>
      </c>
      <c r="T61" s="30">
        <v>140.41220000000001</v>
      </c>
      <c r="U61" s="30">
        <v>142.53639999999999</v>
      </c>
    </row>
    <row r="62" spans="3:21" s="5" customFormat="1" ht="10.5" hidden="1" customHeight="1" outlineLevel="1" x14ac:dyDescent="0.2">
      <c r="C62" s="37" t="s">
        <v>11</v>
      </c>
      <c r="D62" s="37" t="s">
        <v>48</v>
      </c>
      <c r="E62" s="48" t="s">
        <v>28</v>
      </c>
      <c r="F62" s="34">
        <v>74.721500000000006</v>
      </c>
      <c r="G62" s="34">
        <f>68.25896+14.241-1.9171</f>
        <v>80.582859999999997</v>
      </c>
      <c r="H62" s="33">
        <v>55.338000000000001</v>
      </c>
      <c r="I62" s="33">
        <v>57.002000000000002</v>
      </c>
      <c r="J62" s="33">
        <v>57.002000000000002</v>
      </c>
      <c r="K62" s="33">
        <v>57.002000000000002</v>
      </c>
      <c r="L62" s="34">
        <v>57.002000000000002</v>
      </c>
      <c r="M62" s="33">
        <v>57.002000000000002</v>
      </c>
      <c r="N62" s="33">
        <v>100.607</v>
      </c>
      <c r="O62" s="33">
        <v>102.012</v>
      </c>
      <c r="P62" s="33">
        <v>103.428</v>
      </c>
      <c r="Q62" s="33">
        <v>105.96299999999999</v>
      </c>
      <c r="R62" s="33">
        <v>108.497</v>
      </c>
      <c r="S62" s="33">
        <v>111.032</v>
      </c>
      <c r="T62" s="33">
        <v>113.566</v>
      </c>
      <c r="U62" s="33">
        <v>116.101</v>
      </c>
    </row>
    <row r="63" spans="3:21" s="5" customFormat="1" collapsed="1" x14ac:dyDescent="0.2">
      <c r="C63" s="37" t="s">
        <v>68</v>
      </c>
      <c r="D63" s="37" t="s">
        <v>49</v>
      </c>
      <c r="E63" s="49" t="s">
        <v>69</v>
      </c>
      <c r="F63" s="34">
        <f>F62</f>
        <v>74.721500000000006</v>
      </c>
      <c r="G63" s="34">
        <f>G62</f>
        <v>80.582859999999997</v>
      </c>
      <c r="H63" s="46">
        <v>58.469119999999997</v>
      </c>
      <c r="I63" s="33">
        <v>57.002000000000002</v>
      </c>
      <c r="J63" s="33">
        <v>61.656999999999996</v>
      </c>
      <c r="K63" s="33">
        <v>61.656999999999996</v>
      </c>
      <c r="L63" s="33">
        <v>61.656999999999996</v>
      </c>
      <c r="M63" s="33">
        <v>61.656999999999996</v>
      </c>
      <c r="N63" s="33">
        <f t="shared" ref="N63:U63" si="29">N62</f>
        <v>100.607</v>
      </c>
      <c r="O63" s="33">
        <f t="shared" si="29"/>
        <v>102.012</v>
      </c>
      <c r="P63" s="33">
        <f t="shared" si="29"/>
        <v>103.428</v>
      </c>
      <c r="Q63" s="33">
        <f t="shared" si="29"/>
        <v>105.96299999999999</v>
      </c>
      <c r="R63" s="33">
        <f t="shared" si="29"/>
        <v>108.497</v>
      </c>
      <c r="S63" s="33">
        <f t="shared" si="29"/>
        <v>111.032</v>
      </c>
      <c r="T63" s="33">
        <f t="shared" si="29"/>
        <v>113.566</v>
      </c>
      <c r="U63" s="33">
        <f t="shared" si="29"/>
        <v>116.101</v>
      </c>
    </row>
    <row r="64" spans="3:21" ht="10.5" hidden="1" customHeight="1" outlineLevel="1" x14ac:dyDescent="0.2">
      <c r="C64" s="35" t="s">
        <v>12</v>
      </c>
      <c r="D64" s="35" t="s">
        <v>31</v>
      </c>
      <c r="E64" s="47" t="s">
        <v>29</v>
      </c>
      <c r="F64" s="30">
        <v>24.1</v>
      </c>
      <c r="G64" s="30">
        <v>24.1</v>
      </c>
      <c r="H64" s="30">
        <v>24.1</v>
      </c>
      <c r="I64" s="30">
        <v>24.1</v>
      </c>
      <c r="J64" s="30">
        <v>24.1</v>
      </c>
      <c r="K64" s="30">
        <v>24.1</v>
      </c>
      <c r="L64" s="30">
        <v>24.1</v>
      </c>
      <c r="M64" s="30">
        <v>24.1</v>
      </c>
      <c r="N64" s="30">
        <v>24.1</v>
      </c>
      <c r="O64" s="30">
        <v>24.1</v>
      </c>
      <c r="P64" s="30">
        <v>24.1</v>
      </c>
      <c r="Q64" s="30">
        <v>24.1</v>
      </c>
      <c r="R64" s="30">
        <v>24.1</v>
      </c>
      <c r="S64" s="30">
        <v>24.1</v>
      </c>
      <c r="T64" s="30">
        <v>24.1</v>
      </c>
      <c r="U64" s="30">
        <v>24.1</v>
      </c>
    </row>
    <row r="65" spans="2:21" s="5" customFormat="1" ht="10.5" hidden="1" customHeight="1" outlineLevel="1" x14ac:dyDescent="0.2">
      <c r="C65" s="37" t="s">
        <v>12</v>
      </c>
      <c r="D65" s="37" t="s">
        <v>48</v>
      </c>
      <c r="E65" s="48" t="s">
        <v>29</v>
      </c>
      <c r="F65" s="50">
        <v>21.647200000000002</v>
      </c>
      <c r="G65" s="50">
        <f>15.54688+10.822-1.037</f>
        <v>25.331879999999998</v>
      </c>
      <c r="H65" s="51">
        <v>48.244</v>
      </c>
      <c r="I65" s="51">
        <v>50.82</v>
      </c>
      <c r="J65" s="51">
        <v>50.82</v>
      </c>
      <c r="K65" s="51">
        <v>50.82</v>
      </c>
      <c r="L65" s="51">
        <v>50.82</v>
      </c>
      <c r="M65" s="51">
        <v>50.82</v>
      </c>
      <c r="N65" s="51">
        <v>50.82</v>
      </c>
      <c r="O65" s="51">
        <v>50.82</v>
      </c>
      <c r="P65" s="51">
        <v>50.82</v>
      </c>
      <c r="Q65" s="51">
        <v>50.82</v>
      </c>
      <c r="R65" s="51">
        <v>50.82</v>
      </c>
      <c r="S65" s="51">
        <v>50.82</v>
      </c>
      <c r="T65" s="51">
        <v>50.82</v>
      </c>
      <c r="U65" s="51">
        <v>50.82</v>
      </c>
    </row>
    <row r="66" spans="2:21" s="5" customFormat="1" collapsed="1" x14ac:dyDescent="0.2">
      <c r="C66" s="37" t="s">
        <v>70</v>
      </c>
      <c r="D66" s="37" t="s">
        <v>49</v>
      </c>
      <c r="E66" s="49" t="s">
        <v>71</v>
      </c>
      <c r="F66" s="50">
        <f>F65</f>
        <v>21.647200000000002</v>
      </c>
      <c r="G66" s="50">
        <f>G65</f>
        <v>25.331879999999998</v>
      </c>
      <c r="H66" s="52">
        <v>43.141112</v>
      </c>
      <c r="I66" s="51">
        <v>50.82</v>
      </c>
      <c r="J66" s="51">
        <v>44.865000000000002</v>
      </c>
      <c r="K66" s="51">
        <v>44.865000000000002</v>
      </c>
      <c r="L66" s="51">
        <v>44.865000000000002</v>
      </c>
      <c r="M66" s="51">
        <v>44.865000000000002</v>
      </c>
      <c r="N66" s="51">
        <f t="shared" ref="N66:U66" si="30">N65</f>
        <v>50.82</v>
      </c>
      <c r="O66" s="51">
        <f t="shared" si="30"/>
        <v>50.82</v>
      </c>
      <c r="P66" s="51">
        <f t="shared" si="30"/>
        <v>50.82</v>
      </c>
      <c r="Q66" s="51">
        <f t="shared" si="30"/>
        <v>50.82</v>
      </c>
      <c r="R66" s="51">
        <f t="shared" si="30"/>
        <v>50.82</v>
      </c>
      <c r="S66" s="51">
        <f t="shared" si="30"/>
        <v>50.82</v>
      </c>
      <c r="T66" s="51">
        <f t="shared" si="30"/>
        <v>50.82</v>
      </c>
      <c r="U66" s="51">
        <f t="shared" si="30"/>
        <v>50.82</v>
      </c>
    </row>
    <row r="67" spans="2:21" s="5" customFormat="1" ht="31.5" hidden="1" customHeight="1" outlineLevel="1" x14ac:dyDescent="0.2">
      <c r="C67" s="37" t="s">
        <v>34</v>
      </c>
      <c r="D67" s="37" t="s">
        <v>48</v>
      </c>
      <c r="E67" s="32" t="s">
        <v>39</v>
      </c>
      <c r="F67" s="50">
        <v>30.385999999999999</v>
      </c>
      <c r="G67" s="50">
        <f>17.8491+9.1692</f>
        <v>27.0183</v>
      </c>
      <c r="H67" s="51">
        <v>25.899000000000001</v>
      </c>
      <c r="I67" s="51">
        <v>18.707999999999998</v>
      </c>
      <c r="J67" s="51">
        <v>18.707999999999998</v>
      </c>
      <c r="K67" s="51">
        <v>18.707999999999998</v>
      </c>
      <c r="L67" s="53">
        <v>18.707999999999998</v>
      </c>
      <c r="M67" s="53">
        <v>18.707999999999998</v>
      </c>
      <c r="N67" s="53">
        <v>25.13</v>
      </c>
      <c r="O67" s="53">
        <v>25.33</v>
      </c>
      <c r="P67" s="53">
        <v>25.53</v>
      </c>
      <c r="Q67" s="53">
        <v>25.89</v>
      </c>
      <c r="R67" s="53">
        <v>26.25</v>
      </c>
      <c r="S67" s="53">
        <v>26.61</v>
      </c>
      <c r="T67" s="53">
        <v>26.97</v>
      </c>
      <c r="U67" s="53">
        <v>27.33</v>
      </c>
    </row>
    <row r="68" spans="2:21" s="5" customFormat="1" ht="10.5" hidden="1" customHeight="1" outlineLevel="1" x14ac:dyDescent="0.2">
      <c r="C68" s="37" t="s">
        <v>35</v>
      </c>
      <c r="D68" s="37" t="s">
        <v>48</v>
      </c>
      <c r="E68" s="32" t="s">
        <v>19</v>
      </c>
      <c r="F68" s="53">
        <f>F67*0.99</f>
        <v>30.082139999999999</v>
      </c>
      <c r="G68" s="53">
        <f>G67*0.99</f>
        <v>26.748117000000001</v>
      </c>
      <c r="H68" s="53">
        <f t="shared" ref="H68:U68" si="31">H67*0.99</f>
        <v>25.64001</v>
      </c>
      <c r="I68" s="53">
        <f t="shared" si="31"/>
        <v>18.520919999999997</v>
      </c>
      <c r="J68" s="53">
        <f t="shared" si="31"/>
        <v>18.520919999999997</v>
      </c>
      <c r="K68" s="53">
        <v>18.520919999999997</v>
      </c>
      <c r="L68" s="53">
        <v>18.520919999999997</v>
      </c>
      <c r="M68" s="53">
        <v>18.520919999999997</v>
      </c>
      <c r="N68" s="53">
        <f t="shared" si="31"/>
        <v>24.878699999999998</v>
      </c>
      <c r="O68" s="53">
        <f t="shared" si="31"/>
        <v>25.076699999999999</v>
      </c>
      <c r="P68" s="53">
        <f t="shared" si="31"/>
        <v>25.274699999999999</v>
      </c>
      <c r="Q68" s="53">
        <f t="shared" si="31"/>
        <v>25.6311</v>
      </c>
      <c r="R68" s="53">
        <f t="shared" si="31"/>
        <v>25.987500000000001</v>
      </c>
      <c r="S68" s="53">
        <f t="shared" si="31"/>
        <v>26.343899999999998</v>
      </c>
      <c r="T68" s="53">
        <f t="shared" si="31"/>
        <v>26.700299999999999</v>
      </c>
      <c r="U68" s="53">
        <f t="shared" si="31"/>
        <v>27.056699999999999</v>
      </c>
    </row>
    <row r="69" spans="2:21" s="5" customFormat="1" ht="10.5" hidden="1" customHeight="1" outlineLevel="1" x14ac:dyDescent="0.2">
      <c r="C69" s="37" t="s">
        <v>36</v>
      </c>
      <c r="D69" s="37" t="s">
        <v>48</v>
      </c>
      <c r="E69" s="32" t="s">
        <v>20</v>
      </c>
      <c r="F69" s="53">
        <f>F67-F68</f>
        <v>0.30386000000000024</v>
      </c>
      <c r="G69" s="53">
        <f>G67-G68</f>
        <v>0.2701829999999994</v>
      </c>
      <c r="H69" s="53">
        <f t="shared" ref="H69:U69" si="32">H67-H68</f>
        <v>0.25899000000000072</v>
      </c>
      <c r="I69" s="53">
        <f t="shared" si="32"/>
        <v>0.18708000000000169</v>
      </c>
      <c r="J69" s="53">
        <f t="shared" si="32"/>
        <v>0.18708000000000169</v>
      </c>
      <c r="K69" s="53">
        <v>0.18708000000000169</v>
      </c>
      <c r="L69" s="53">
        <v>0.18708000000000169</v>
      </c>
      <c r="M69" s="53">
        <v>0.18708000000000169</v>
      </c>
      <c r="N69" s="53">
        <f t="shared" si="32"/>
        <v>0.25130000000000052</v>
      </c>
      <c r="O69" s="53">
        <f t="shared" si="32"/>
        <v>0.25329999999999941</v>
      </c>
      <c r="P69" s="53">
        <f t="shared" si="32"/>
        <v>0.25530000000000186</v>
      </c>
      <c r="Q69" s="53">
        <f t="shared" si="32"/>
        <v>0.25890000000000057</v>
      </c>
      <c r="R69" s="53">
        <f t="shared" si="32"/>
        <v>0.26249999999999929</v>
      </c>
      <c r="S69" s="53">
        <f t="shared" si="32"/>
        <v>0.26610000000000156</v>
      </c>
      <c r="T69" s="53">
        <f t="shared" si="32"/>
        <v>0.26970000000000027</v>
      </c>
      <c r="U69" s="53">
        <f t="shared" si="32"/>
        <v>0.27329999999999899</v>
      </c>
    </row>
    <row r="70" spans="2:21" s="5" customFormat="1" ht="10.5" hidden="1" customHeight="1" outlineLevel="1" x14ac:dyDescent="0.2">
      <c r="C70" s="37" t="s">
        <v>37</v>
      </c>
      <c r="D70" s="37" t="s">
        <v>48</v>
      </c>
      <c r="E70" s="32" t="s">
        <v>40</v>
      </c>
      <c r="F70" s="54">
        <f>F67/F56</f>
        <v>0.20602647439517943</v>
      </c>
      <c r="G70" s="54">
        <f>G67/G56</f>
        <v>0.17304299562805173</v>
      </c>
      <c r="H70" s="54">
        <f t="shared" ref="H70" si="33">H67/H56</f>
        <v>0.17419172590983384</v>
      </c>
      <c r="I70" s="54">
        <f>I67/(I59+I62+I65)</f>
        <v>0.1410966136209367</v>
      </c>
      <c r="J70" s="54">
        <f t="shared" ref="J70:U70" si="34">J67/(J59+J62+J65)</f>
        <v>0.1410966136209367</v>
      </c>
      <c r="K70" s="54">
        <v>0.1410966136209367</v>
      </c>
      <c r="L70" s="54">
        <v>0.1410966136209367</v>
      </c>
      <c r="M70" s="54">
        <v>0.1410966136209367</v>
      </c>
      <c r="N70" s="54">
        <f t="shared" si="34"/>
        <v>0.14262606770907232</v>
      </c>
      <c r="O70" s="54">
        <f t="shared" si="34"/>
        <v>0.14262387387387387</v>
      </c>
      <c r="P70" s="54">
        <f t="shared" si="34"/>
        <v>0.14261295079769407</v>
      </c>
      <c r="Q70" s="54">
        <f t="shared" si="34"/>
        <v>0.14260455739709504</v>
      </c>
      <c r="R70" s="54">
        <f t="shared" si="34"/>
        <v>0.14259716978569684</v>
      </c>
      <c r="S70" s="54">
        <f t="shared" si="34"/>
        <v>0.14258921873325472</v>
      </c>
      <c r="T70" s="54">
        <f t="shared" si="34"/>
        <v>0.14258223458134642</v>
      </c>
      <c r="U70" s="54">
        <f t="shared" si="34"/>
        <v>0.14257469129684019</v>
      </c>
    </row>
    <row r="71" spans="2:21" s="5" customFormat="1" ht="28.8" collapsed="1" x14ac:dyDescent="0.2">
      <c r="C71" s="37" t="s">
        <v>34</v>
      </c>
      <c r="D71" s="37" t="s">
        <v>49</v>
      </c>
      <c r="E71" s="32" t="s">
        <v>39</v>
      </c>
      <c r="F71" s="50">
        <f>F67</f>
        <v>30.385999999999999</v>
      </c>
      <c r="G71" s="50">
        <f t="shared" ref="G71" si="35">G67</f>
        <v>27.0183</v>
      </c>
      <c r="H71" s="52">
        <v>25.854868</v>
      </c>
      <c r="I71" s="50">
        <v>18.707999999999998</v>
      </c>
      <c r="J71" s="50">
        <v>18.03</v>
      </c>
      <c r="K71" s="50">
        <v>18.03</v>
      </c>
      <c r="L71" s="50">
        <v>18.03</v>
      </c>
      <c r="M71" s="50">
        <v>18.03</v>
      </c>
      <c r="N71" s="50">
        <v>25.13</v>
      </c>
      <c r="O71" s="50">
        <v>25.33</v>
      </c>
      <c r="P71" s="50">
        <v>25.53</v>
      </c>
      <c r="Q71" s="50">
        <v>25.89</v>
      </c>
      <c r="R71" s="50">
        <v>26.25</v>
      </c>
      <c r="S71" s="50">
        <v>26.61</v>
      </c>
      <c r="T71" s="50">
        <v>26.97</v>
      </c>
      <c r="U71" s="50">
        <v>27.33</v>
      </c>
    </row>
    <row r="72" spans="2:21" s="5" customFormat="1" x14ac:dyDescent="0.2">
      <c r="C72" s="37" t="s">
        <v>35</v>
      </c>
      <c r="D72" s="37" t="s">
        <v>49</v>
      </c>
      <c r="E72" s="32" t="s">
        <v>19</v>
      </c>
      <c r="F72" s="53">
        <f>F71*0.99</f>
        <v>30.082139999999999</v>
      </c>
      <c r="G72" s="53">
        <f t="shared" ref="G72:U72" si="36">G71*0.99</f>
        <v>26.748117000000001</v>
      </c>
      <c r="H72" s="53">
        <f t="shared" si="36"/>
        <v>25.596319319999999</v>
      </c>
      <c r="I72" s="53">
        <f t="shared" si="36"/>
        <v>18.520919999999997</v>
      </c>
      <c r="J72" s="53">
        <f t="shared" si="36"/>
        <v>17.849700000000002</v>
      </c>
      <c r="K72" s="53">
        <v>17.849700000000002</v>
      </c>
      <c r="L72" s="53">
        <v>17.849700000000002</v>
      </c>
      <c r="M72" s="53">
        <v>17.849700000000002</v>
      </c>
      <c r="N72" s="53">
        <f t="shared" si="36"/>
        <v>24.878699999999998</v>
      </c>
      <c r="O72" s="53">
        <f t="shared" si="36"/>
        <v>25.076699999999999</v>
      </c>
      <c r="P72" s="53">
        <f t="shared" si="36"/>
        <v>25.274699999999999</v>
      </c>
      <c r="Q72" s="53">
        <f t="shared" si="36"/>
        <v>25.6311</v>
      </c>
      <c r="R72" s="53">
        <f t="shared" si="36"/>
        <v>25.987500000000001</v>
      </c>
      <c r="S72" s="53">
        <f t="shared" si="36"/>
        <v>26.343899999999998</v>
      </c>
      <c r="T72" s="53">
        <f t="shared" si="36"/>
        <v>26.700299999999999</v>
      </c>
      <c r="U72" s="53">
        <f t="shared" si="36"/>
        <v>27.056699999999999</v>
      </c>
    </row>
    <row r="73" spans="2:21" s="5" customFormat="1" x14ac:dyDescent="0.2">
      <c r="C73" s="37" t="s">
        <v>36</v>
      </c>
      <c r="D73" s="37" t="s">
        <v>49</v>
      </c>
      <c r="E73" s="32" t="s">
        <v>20</v>
      </c>
      <c r="F73" s="53">
        <f>F71-F72</f>
        <v>0.30386000000000024</v>
      </c>
      <c r="G73" s="53">
        <f t="shared" ref="G73:U73" si="37">G71-G72</f>
        <v>0.2701829999999994</v>
      </c>
      <c r="H73" s="53">
        <f t="shared" si="37"/>
        <v>0.25854868000000053</v>
      </c>
      <c r="I73" s="53">
        <f t="shared" si="37"/>
        <v>0.18708000000000169</v>
      </c>
      <c r="J73" s="53">
        <f t="shared" si="37"/>
        <v>0.18029999999999902</v>
      </c>
      <c r="K73" s="53">
        <v>0.18029999999999902</v>
      </c>
      <c r="L73" s="53">
        <v>0.18029999999999902</v>
      </c>
      <c r="M73" s="53">
        <v>0.18029999999999902</v>
      </c>
      <c r="N73" s="53">
        <f t="shared" si="37"/>
        <v>0.25130000000000052</v>
      </c>
      <c r="O73" s="53">
        <f t="shared" si="37"/>
        <v>0.25329999999999941</v>
      </c>
      <c r="P73" s="53">
        <f t="shared" si="37"/>
        <v>0.25530000000000186</v>
      </c>
      <c r="Q73" s="53">
        <f t="shared" si="37"/>
        <v>0.25890000000000057</v>
      </c>
      <c r="R73" s="53">
        <f t="shared" si="37"/>
        <v>0.26249999999999929</v>
      </c>
      <c r="S73" s="53">
        <f t="shared" si="37"/>
        <v>0.26610000000000156</v>
      </c>
      <c r="T73" s="53">
        <f t="shared" si="37"/>
        <v>0.26970000000000027</v>
      </c>
      <c r="U73" s="53">
        <f t="shared" si="37"/>
        <v>0.27329999999999899</v>
      </c>
    </row>
    <row r="74" spans="2:21" s="5" customFormat="1" x14ac:dyDescent="0.2">
      <c r="C74" s="37" t="s">
        <v>37</v>
      </c>
      <c r="D74" s="37" t="s">
        <v>49</v>
      </c>
      <c r="E74" s="32" t="s">
        <v>40</v>
      </c>
      <c r="F74" s="54">
        <f>F71/F57</f>
        <v>0.20602647439517943</v>
      </c>
      <c r="G74" s="54">
        <f>G71/G57</f>
        <v>0.1730433281130993</v>
      </c>
      <c r="H74" s="54">
        <f>H71/H57</f>
        <v>0.17470980995016469</v>
      </c>
      <c r="I74" s="55">
        <v>0.1411</v>
      </c>
      <c r="J74" s="55">
        <v>0.1411</v>
      </c>
      <c r="K74" s="55">
        <v>0.1411</v>
      </c>
      <c r="L74" s="55">
        <v>0.1411</v>
      </c>
      <c r="M74" s="55">
        <v>0.1411</v>
      </c>
      <c r="N74" s="55">
        <v>0.14299999999999999</v>
      </c>
      <c r="O74" s="55">
        <v>0.14299999999999999</v>
      </c>
      <c r="P74" s="55">
        <v>0.14299999999999999</v>
      </c>
      <c r="Q74" s="55">
        <v>0.14299999999999999</v>
      </c>
      <c r="R74" s="55">
        <v>0.14299999999999999</v>
      </c>
      <c r="S74" s="55">
        <v>0.14299999999999999</v>
      </c>
      <c r="T74" s="55">
        <v>0.14299999999999999</v>
      </c>
      <c r="U74" s="55">
        <v>0.14299999999999999</v>
      </c>
    </row>
    <row r="75" spans="2:21" ht="10.5" hidden="1" customHeight="1" outlineLevel="1" x14ac:dyDescent="0.2">
      <c r="C75" s="35" t="s">
        <v>38</v>
      </c>
      <c r="D75" s="35" t="s">
        <v>31</v>
      </c>
      <c r="E75" s="47" t="s">
        <v>30</v>
      </c>
      <c r="F75" s="30">
        <v>46.9</v>
      </c>
      <c r="G75" s="30">
        <v>46.9</v>
      </c>
      <c r="H75" s="30">
        <v>46.9</v>
      </c>
      <c r="I75" s="30">
        <v>46.9</v>
      </c>
      <c r="J75" s="30">
        <v>46.9</v>
      </c>
      <c r="K75" s="30">
        <v>46.9</v>
      </c>
      <c r="L75" s="30">
        <v>46.9</v>
      </c>
      <c r="M75" s="30">
        <v>46.9</v>
      </c>
      <c r="N75" s="30">
        <v>46.9</v>
      </c>
      <c r="O75" s="30">
        <v>46.9</v>
      </c>
      <c r="P75" s="30">
        <v>46.9</v>
      </c>
      <c r="Q75" s="30">
        <v>46.9</v>
      </c>
      <c r="R75" s="30">
        <v>46.9</v>
      </c>
      <c r="S75" s="30">
        <v>46.9</v>
      </c>
      <c r="T75" s="30">
        <v>46.9</v>
      </c>
      <c r="U75" s="30">
        <v>46.9</v>
      </c>
    </row>
    <row r="76" spans="2:21" s="7" customFormat="1" ht="10.5" hidden="1" customHeight="1" outlineLevel="1" x14ac:dyDescent="0.2">
      <c r="C76" s="56" t="s">
        <v>38</v>
      </c>
      <c r="D76" s="56" t="s">
        <v>48</v>
      </c>
      <c r="E76" s="57" t="s">
        <v>30</v>
      </c>
      <c r="F76" s="53">
        <v>21.724</v>
      </c>
      <c r="G76" s="53">
        <v>17.723600000000001</v>
      </c>
      <c r="H76" s="53">
        <v>12.571</v>
      </c>
      <c r="I76" s="53">
        <v>13.638</v>
      </c>
      <c r="J76" s="53">
        <v>13.638</v>
      </c>
      <c r="K76" s="53">
        <v>13.638</v>
      </c>
      <c r="L76" s="53">
        <v>13.638</v>
      </c>
      <c r="M76" s="53">
        <v>13.638</v>
      </c>
      <c r="N76" s="58">
        <v>13.638</v>
      </c>
      <c r="O76" s="53">
        <v>13.638</v>
      </c>
      <c r="P76" s="53">
        <v>13.638</v>
      </c>
      <c r="Q76" s="53">
        <v>13.638</v>
      </c>
      <c r="R76" s="53">
        <v>13.638</v>
      </c>
      <c r="S76" s="53">
        <v>13.638</v>
      </c>
      <c r="T76" s="53">
        <v>13.638</v>
      </c>
      <c r="U76" s="53">
        <v>13.638</v>
      </c>
    </row>
    <row r="77" spans="2:21" ht="10.199999999999999" collapsed="1" thickBot="1" x14ac:dyDescent="0.25">
      <c r="C77" s="59" t="s">
        <v>72</v>
      </c>
      <c r="D77" s="59" t="s">
        <v>49</v>
      </c>
      <c r="E77" s="60" t="s">
        <v>73</v>
      </c>
      <c r="F77" s="61">
        <f>F76</f>
        <v>21.724</v>
      </c>
      <c r="G77" s="61">
        <f>G76</f>
        <v>17.723600000000001</v>
      </c>
      <c r="H77" s="62">
        <f>6.0881+2.7067+4.6205</f>
        <v>13.4153</v>
      </c>
      <c r="I77" s="63">
        <v>13.64</v>
      </c>
      <c r="J77" s="61">
        <f>8.354+5.106</f>
        <v>13.459999999999999</v>
      </c>
      <c r="K77" s="61">
        <v>13.459999999999999</v>
      </c>
      <c r="L77" s="61">
        <v>13.459999999999999</v>
      </c>
      <c r="M77" s="61">
        <v>13.459999999999999</v>
      </c>
      <c r="N77" s="61">
        <f t="shared" ref="N77:U77" si="38">N76</f>
        <v>13.638</v>
      </c>
      <c r="O77" s="61">
        <f t="shared" si="38"/>
        <v>13.638</v>
      </c>
      <c r="P77" s="61">
        <f t="shared" si="38"/>
        <v>13.638</v>
      </c>
      <c r="Q77" s="61">
        <f t="shared" si="38"/>
        <v>13.638</v>
      </c>
      <c r="R77" s="61">
        <f t="shared" si="38"/>
        <v>13.638</v>
      </c>
      <c r="S77" s="61">
        <f t="shared" si="38"/>
        <v>13.638</v>
      </c>
      <c r="T77" s="61">
        <f t="shared" si="38"/>
        <v>13.638</v>
      </c>
      <c r="U77" s="61">
        <f t="shared" si="38"/>
        <v>13.638</v>
      </c>
    </row>
    <row r="78" spans="2:21" ht="10.5" x14ac:dyDescent="0.2">
      <c r="C78" s="2"/>
      <c r="D78" s="2"/>
      <c r="E78" s="3"/>
      <c r="H78" s="1"/>
      <c r="I78" s="5"/>
    </row>
    <row r="79" spans="2:21" ht="15" customHeight="1" x14ac:dyDescent="0.2">
      <c r="B79" s="106" t="s">
        <v>80</v>
      </c>
      <c r="C79" s="106"/>
      <c r="D79" s="106"/>
      <c r="E79" s="106"/>
      <c r="H79" s="1"/>
      <c r="I79" s="5"/>
    </row>
    <row r="80" spans="2:21" ht="15" customHeight="1" x14ac:dyDescent="0.2">
      <c r="B80" s="106" t="s">
        <v>125</v>
      </c>
      <c r="C80" s="106"/>
      <c r="D80" s="106"/>
      <c r="E80" s="106"/>
      <c r="H80" s="1"/>
      <c r="I80" s="5"/>
    </row>
    <row r="81" spans="2:21" ht="15" customHeight="1" x14ac:dyDescent="0.2">
      <c r="B81" s="106"/>
      <c r="C81" s="106"/>
      <c r="D81" s="106"/>
      <c r="E81" s="106"/>
      <c r="H81" s="1"/>
      <c r="I81" s="5"/>
    </row>
    <row r="82" spans="2:21" ht="10.5" x14ac:dyDescent="0.2">
      <c r="C82" s="2"/>
      <c r="D82" s="2"/>
      <c r="E82" s="3"/>
      <c r="H82" s="1"/>
      <c r="I82" s="5"/>
    </row>
    <row r="83" spans="2:21" ht="10.5" x14ac:dyDescent="0.2">
      <c r="C83" s="2"/>
      <c r="D83" s="2"/>
      <c r="E83" s="3"/>
      <c r="H83" s="1"/>
      <c r="I83" s="5"/>
    </row>
    <row r="84" spans="2:21" ht="10.5" x14ac:dyDescent="0.2">
      <c r="C84" s="2"/>
      <c r="D84" s="2"/>
      <c r="E84" s="3"/>
      <c r="H84" s="1"/>
      <c r="I84" s="5"/>
    </row>
    <row r="85" spans="2:21" s="65" customFormat="1" ht="18" x14ac:dyDescent="0.35"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</row>
    <row r="86" spans="2:21" s="65" customFormat="1" ht="18.75" x14ac:dyDescent="0.3">
      <c r="C86" s="76"/>
      <c r="D86" s="76"/>
      <c r="E86" s="77"/>
      <c r="F86" s="78">
        <f>F76+F56</f>
        <v>169.2099</v>
      </c>
      <c r="G86" s="78">
        <f t="shared" ref="G86:U86" si="39">G76+G56</f>
        <v>173.85994000000002</v>
      </c>
      <c r="H86" s="78">
        <f t="shared" si="39"/>
        <v>161.25199999999998</v>
      </c>
      <c r="I86" s="79"/>
      <c r="J86" s="78">
        <f t="shared" si="39"/>
        <v>164.93600000000001</v>
      </c>
      <c r="K86" s="78">
        <f t="shared" si="39"/>
        <v>164.93600000000001</v>
      </c>
      <c r="L86" s="78">
        <f t="shared" si="39"/>
        <v>164.93600000000001</v>
      </c>
      <c r="M86" s="78">
        <f t="shared" si="39"/>
        <v>164.93600000000001</v>
      </c>
      <c r="N86" s="78">
        <f t="shared" si="39"/>
        <v>214.96299999999999</v>
      </c>
      <c r="O86" s="78">
        <f t="shared" si="39"/>
        <v>216.56800000000001</v>
      </c>
      <c r="P86" s="78">
        <f t="shared" si="39"/>
        <v>218.184</v>
      </c>
      <c r="Q86" s="78">
        <f t="shared" si="39"/>
        <v>221.07899999999998</v>
      </c>
      <c r="R86" s="78">
        <f t="shared" si="39"/>
        <v>223.97299999999998</v>
      </c>
      <c r="S86" s="78">
        <f t="shared" si="39"/>
        <v>226.86800000000002</v>
      </c>
      <c r="T86" s="78">
        <f t="shared" si="39"/>
        <v>229.762</v>
      </c>
      <c r="U86" s="78">
        <f t="shared" si="39"/>
        <v>232.65700000000001</v>
      </c>
    </row>
    <row r="87" spans="2:21" s="65" customFormat="1" ht="18" x14ac:dyDescent="0.35">
      <c r="C87" s="64"/>
      <c r="D87" s="64"/>
      <c r="E87" s="64"/>
      <c r="I87" s="66"/>
    </row>
    <row r="88" spans="2:21" x14ac:dyDescent="0.2">
      <c r="C88" s="6"/>
      <c r="D88" s="6"/>
      <c r="E88" s="4"/>
      <c r="H88" s="1"/>
      <c r="I88" s="5"/>
    </row>
    <row r="89" spans="2:21" x14ac:dyDescent="0.2">
      <c r="C89" s="6"/>
      <c r="D89" s="6"/>
      <c r="H89" s="1"/>
      <c r="I89" s="5"/>
    </row>
    <row r="90" spans="2:21" x14ac:dyDescent="0.2">
      <c r="C90" s="6"/>
      <c r="D90" s="6"/>
      <c r="H90" s="1"/>
      <c r="I90" s="5"/>
    </row>
    <row r="91" spans="2:21" x14ac:dyDescent="0.2">
      <c r="C91" s="6"/>
      <c r="D91" s="6"/>
      <c r="H91" s="1"/>
      <c r="I91" s="5"/>
    </row>
    <row r="92" spans="2:21" x14ac:dyDescent="0.2">
      <c r="B92" s="6"/>
      <c r="C92" s="6"/>
    </row>
    <row r="93" spans="2:21" x14ac:dyDescent="0.2">
      <c r="B93" s="6"/>
      <c r="C93" s="6"/>
      <c r="H93" s="1"/>
    </row>
    <row r="94" spans="2:21" x14ac:dyDescent="0.2">
      <c r="B94" s="6"/>
      <c r="C94" s="6"/>
      <c r="H94" s="1"/>
    </row>
    <row r="95" spans="2:21" x14ac:dyDescent="0.2">
      <c r="B95" s="6"/>
      <c r="C95" s="6"/>
      <c r="H95" s="1"/>
    </row>
    <row r="96" spans="2:21" x14ac:dyDescent="0.2">
      <c r="B96" s="6"/>
      <c r="C96" s="6"/>
      <c r="H96" s="1"/>
    </row>
    <row r="97" spans="2:8" x14ac:dyDescent="0.2">
      <c r="B97" s="6"/>
      <c r="C97" s="6"/>
      <c r="H97" s="1"/>
    </row>
    <row r="98" spans="2:8" x14ac:dyDescent="0.2">
      <c r="B98" s="6"/>
      <c r="C98" s="6"/>
      <c r="H98" s="1"/>
    </row>
    <row r="99" spans="2:8" x14ac:dyDescent="0.2">
      <c r="B99" s="6"/>
      <c r="C99" s="6"/>
      <c r="H99" s="1"/>
    </row>
    <row r="100" spans="2:8" x14ac:dyDescent="0.2">
      <c r="B100" s="6"/>
      <c r="C100" s="6"/>
      <c r="H100" s="1"/>
    </row>
    <row r="101" spans="2:8" x14ac:dyDescent="0.2">
      <c r="B101" s="6"/>
      <c r="C101" s="6"/>
      <c r="H101" s="1"/>
    </row>
    <row r="102" spans="2:8" x14ac:dyDescent="0.2">
      <c r="B102" s="6"/>
      <c r="C102" s="6"/>
      <c r="H102" s="1"/>
    </row>
    <row r="103" spans="2:8" x14ac:dyDescent="0.2">
      <c r="B103" s="6"/>
      <c r="C103" s="6"/>
      <c r="H103" s="1"/>
    </row>
    <row r="104" spans="2:8" x14ac:dyDescent="0.2">
      <c r="B104" s="6"/>
      <c r="C104" s="6"/>
      <c r="H104" s="1"/>
    </row>
    <row r="105" spans="2:8" x14ac:dyDescent="0.2">
      <c r="B105" s="6"/>
      <c r="C105" s="6"/>
      <c r="H105" s="1"/>
    </row>
  </sheetData>
  <mergeCells count="10">
    <mergeCell ref="Q1:T1"/>
    <mergeCell ref="O4:U6"/>
    <mergeCell ref="E9:E10"/>
    <mergeCell ref="F9:U9"/>
    <mergeCell ref="C85:U85"/>
    <mergeCell ref="B79:E79"/>
    <mergeCell ref="B80:E80"/>
    <mergeCell ref="B81:E81"/>
    <mergeCell ref="C9:C10"/>
    <mergeCell ref="D9:D10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4"/>
  <sheetViews>
    <sheetView view="pageBreakPreview" topLeftCell="B1" zoomScaleNormal="100" zoomScaleSheetLayoutView="100" workbookViewId="0">
      <selection activeCell="K14" sqref="K14"/>
    </sheetView>
  </sheetViews>
  <sheetFormatPr defaultColWidth="9.109375" defaultRowHeight="15.6" outlineLevelRow="1" x14ac:dyDescent="0.3"/>
  <cols>
    <col min="1" max="1" width="16.6640625" style="75" hidden="1" customWidth="1"/>
    <col min="2" max="2" width="32.88671875" style="75" customWidth="1"/>
    <col min="3" max="3" width="18" style="75" customWidth="1"/>
    <col min="4" max="5" width="9.109375" style="75"/>
    <col min="6" max="7" width="9.5546875" style="75" bestFit="1" customWidth="1"/>
    <col min="8" max="16384" width="9.109375" style="75"/>
  </cols>
  <sheetData>
    <row r="2" spans="1:12" ht="30.6" customHeight="1" x14ac:dyDescent="0.3">
      <c r="H2" s="112" t="s">
        <v>131</v>
      </c>
      <c r="I2" s="112"/>
      <c r="J2" s="112"/>
      <c r="K2" s="112"/>
      <c r="L2" s="112"/>
    </row>
    <row r="3" spans="1:12" ht="30.6" customHeight="1" x14ac:dyDescent="0.3">
      <c r="H3" s="112"/>
      <c r="I3" s="112"/>
      <c r="J3" s="112"/>
      <c r="K3" s="112"/>
      <c r="L3" s="112"/>
    </row>
    <row r="4" spans="1:12" ht="34.5" customHeight="1" x14ac:dyDescent="0.3">
      <c r="B4" s="109" t="s">
        <v>128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ht="16.5" thickBot="1" x14ac:dyDescent="0.3"/>
    <row r="6" spans="1:12" ht="31.8" thickBot="1" x14ac:dyDescent="0.35">
      <c r="A6" s="70" t="s">
        <v>82</v>
      </c>
      <c r="B6" s="71" t="s">
        <v>84</v>
      </c>
      <c r="C6" s="72" t="s">
        <v>85</v>
      </c>
      <c r="D6" s="72">
        <v>2012</v>
      </c>
      <c r="E6" s="72">
        <v>2013</v>
      </c>
      <c r="F6" s="72">
        <v>2014</v>
      </c>
      <c r="G6" s="72">
        <v>2015</v>
      </c>
      <c r="H6" s="72">
        <v>2016</v>
      </c>
      <c r="I6" s="72">
        <v>2017</v>
      </c>
      <c r="J6" s="72">
        <v>2018</v>
      </c>
      <c r="K6" s="72">
        <v>2023</v>
      </c>
      <c r="L6" s="72">
        <v>2028</v>
      </c>
    </row>
    <row r="7" spans="1:12" ht="16.2" outlineLevel="1" thickBot="1" x14ac:dyDescent="0.35">
      <c r="A7" s="73"/>
      <c r="B7" s="73" t="s">
        <v>86</v>
      </c>
      <c r="C7" s="67" t="s">
        <v>87</v>
      </c>
      <c r="D7" s="67">
        <v>600</v>
      </c>
      <c r="E7" s="67">
        <f>D$7</f>
        <v>600</v>
      </c>
      <c r="F7" s="67">
        <f t="shared" ref="F7:L7" si="0">E$7</f>
        <v>600</v>
      </c>
      <c r="G7" s="67">
        <f t="shared" si="0"/>
        <v>600</v>
      </c>
      <c r="H7" s="67">
        <f t="shared" si="0"/>
        <v>600</v>
      </c>
      <c r="I7" s="67">
        <f t="shared" si="0"/>
        <v>600</v>
      </c>
      <c r="J7" s="67">
        <f t="shared" si="0"/>
        <v>600</v>
      </c>
      <c r="K7" s="67">
        <f t="shared" si="0"/>
        <v>600</v>
      </c>
      <c r="L7" s="67">
        <f t="shared" si="0"/>
        <v>600</v>
      </c>
    </row>
    <row r="8" spans="1:12" ht="16.2" outlineLevel="1" thickBot="1" x14ac:dyDescent="0.35">
      <c r="A8" s="73"/>
      <c r="B8" s="73" t="s">
        <v>88</v>
      </c>
      <c r="C8" s="67" t="s">
        <v>89</v>
      </c>
      <c r="D8" s="67">
        <v>20</v>
      </c>
      <c r="E8" s="67">
        <v>21</v>
      </c>
      <c r="F8" s="67">
        <v>22</v>
      </c>
      <c r="G8" s="67">
        <v>23</v>
      </c>
      <c r="H8" s="67">
        <v>24</v>
      </c>
      <c r="I8" s="67">
        <v>25</v>
      </c>
      <c r="J8" s="67">
        <v>26</v>
      </c>
      <c r="K8" s="67">
        <v>31</v>
      </c>
      <c r="L8" s="67">
        <v>36</v>
      </c>
    </row>
    <row r="9" spans="1:12" ht="31.8" outlineLevel="1" thickBot="1" x14ac:dyDescent="0.35">
      <c r="A9" s="73"/>
      <c r="B9" s="73" t="s">
        <v>90</v>
      </c>
      <c r="C9" s="67" t="s">
        <v>87</v>
      </c>
      <c r="D9" s="67">
        <v>600</v>
      </c>
      <c r="E9" s="67">
        <f>D$9</f>
        <v>600</v>
      </c>
      <c r="F9" s="67">
        <f t="shared" ref="F9:L9" si="1">E$9</f>
        <v>600</v>
      </c>
      <c r="G9" s="67">
        <f t="shared" si="1"/>
        <v>600</v>
      </c>
      <c r="H9" s="67">
        <f t="shared" si="1"/>
        <v>600</v>
      </c>
      <c r="I9" s="67">
        <f t="shared" si="1"/>
        <v>600</v>
      </c>
      <c r="J9" s="67">
        <f t="shared" si="1"/>
        <v>600</v>
      </c>
      <c r="K9" s="67">
        <f t="shared" si="1"/>
        <v>600</v>
      </c>
      <c r="L9" s="67">
        <f t="shared" si="1"/>
        <v>600</v>
      </c>
    </row>
    <row r="10" spans="1:12" ht="31.8" outlineLevel="1" thickBot="1" x14ac:dyDescent="0.35">
      <c r="A10" s="73"/>
      <c r="B10" s="73" t="s">
        <v>91</v>
      </c>
      <c r="C10" s="67" t="s">
        <v>92</v>
      </c>
      <c r="D10" s="67" t="s">
        <v>93</v>
      </c>
      <c r="E10" s="67" t="s">
        <v>93</v>
      </c>
      <c r="F10" s="67" t="s">
        <v>93</v>
      </c>
      <c r="G10" s="67" t="s">
        <v>93</v>
      </c>
      <c r="H10" s="67" t="s">
        <v>93</v>
      </c>
      <c r="I10" s="67" t="s">
        <v>93</v>
      </c>
      <c r="J10" s="67" t="s">
        <v>93</v>
      </c>
      <c r="K10" s="67" t="s">
        <v>93</v>
      </c>
      <c r="L10" s="67" t="s">
        <v>93</v>
      </c>
    </row>
    <row r="11" spans="1:12" ht="16.2" outlineLevel="1" thickBot="1" x14ac:dyDescent="0.35">
      <c r="A11" s="73"/>
      <c r="B11" s="73" t="s">
        <v>94</v>
      </c>
      <c r="C11" s="67" t="s">
        <v>87</v>
      </c>
      <c r="D11" s="67">
        <v>30</v>
      </c>
      <c r="E11" s="67">
        <f>D$11</f>
        <v>30</v>
      </c>
      <c r="F11" s="67">
        <f t="shared" ref="F11:K11" si="2">E$11</f>
        <v>30</v>
      </c>
      <c r="G11" s="67">
        <f t="shared" si="2"/>
        <v>30</v>
      </c>
      <c r="H11" s="67">
        <f t="shared" si="2"/>
        <v>30</v>
      </c>
      <c r="I11" s="67">
        <f t="shared" si="2"/>
        <v>30</v>
      </c>
      <c r="J11" s="67">
        <f t="shared" si="2"/>
        <v>30</v>
      </c>
      <c r="K11" s="67">
        <f t="shared" si="2"/>
        <v>30</v>
      </c>
      <c r="L11" s="67">
        <v>31</v>
      </c>
    </row>
    <row r="12" spans="1:12" ht="31.8" outlineLevel="1" thickBot="1" x14ac:dyDescent="0.35">
      <c r="A12" s="73"/>
      <c r="B12" s="73" t="s">
        <v>95</v>
      </c>
      <c r="C12" s="67" t="s">
        <v>96</v>
      </c>
      <c r="D12" s="67">
        <v>2</v>
      </c>
      <c r="E12" s="67">
        <f>D$12</f>
        <v>2</v>
      </c>
      <c r="F12" s="67">
        <f t="shared" ref="F12:L12" si="3">E$12</f>
        <v>2</v>
      </c>
      <c r="G12" s="67">
        <f t="shared" si="3"/>
        <v>2</v>
      </c>
      <c r="H12" s="67">
        <f t="shared" si="3"/>
        <v>2</v>
      </c>
      <c r="I12" s="67">
        <f t="shared" si="3"/>
        <v>2</v>
      </c>
      <c r="J12" s="67">
        <f t="shared" si="3"/>
        <v>2</v>
      </c>
      <c r="K12" s="67">
        <f t="shared" si="3"/>
        <v>2</v>
      </c>
      <c r="L12" s="67">
        <f t="shared" si="3"/>
        <v>2</v>
      </c>
    </row>
    <row r="13" spans="1:12" ht="16.2" outlineLevel="1" thickBot="1" x14ac:dyDescent="0.35">
      <c r="A13" s="73"/>
      <c r="B13" s="73" t="s">
        <v>97</v>
      </c>
      <c r="C13" s="67" t="str">
        <f>C14</f>
        <v>м³</v>
      </c>
      <c r="D13" s="67">
        <v>2000</v>
      </c>
      <c r="E13" s="67">
        <f>D$13</f>
        <v>2000</v>
      </c>
      <c r="F13" s="67">
        <f t="shared" ref="F13:L13" si="4">E$13</f>
        <v>2000</v>
      </c>
      <c r="G13" s="67">
        <f t="shared" si="4"/>
        <v>2000</v>
      </c>
      <c r="H13" s="67">
        <f t="shared" si="4"/>
        <v>2000</v>
      </c>
      <c r="I13" s="67">
        <f t="shared" si="4"/>
        <v>2000</v>
      </c>
      <c r="J13" s="67">
        <f t="shared" si="4"/>
        <v>2000</v>
      </c>
      <c r="K13" s="67">
        <f t="shared" si="4"/>
        <v>2000</v>
      </c>
      <c r="L13" s="67">
        <f t="shared" si="4"/>
        <v>2000</v>
      </c>
    </row>
    <row r="14" spans="1:12" ht="78.599999999999994" outlineLevel="1" thickBot="1" x14ac:dyDescent="0.35">
      <c r="A14" s="73"/>
      <c r="B14" s="73" t="s">
        <v>98</v>
      </c>
      <c r="C14" s="67" t="s">
        <v>99</v>
      </c>
      <c r="D14" s="68">
        <v>124</v>
      </c>
      <c r="E14" s="68">
        <v>124</v>
      </c>
      <c r="F14" s="68">
        <v>125.5</v>
      </c>
      <c r="G14" s="68">
        <v>126.5</v>
      </c>
      <c r="H14" s="68">
        <v>128.5</v>
      </c>
      <c r="I14" s="68">
        <v>132.30000000000001</v>
      </c>
      <c r="J14" s="68">
        <v>133.4</v>
      </c>
      <c r="K14" s="68">
        <v>137.80000000000001</v>
      </c>
      <c r="L14" s="68">
        <v>146.9</v>
      </c>
    </row>
    <row r="15" spans="1:12" ht="31.8" outlineLevel="1" thickBot="1" x14ac:dyDescent="0.35">
      <c r="A15" s="73"/>
      <c r="B15" s="73" t="s">
        <v>100</v>
      </c>
      <c r="C15" s="67" t="s">
        <v>112</v>
      </c>
      <c r="D15" s="68">
        <f>D13-D14</f>
        <v>1876</v>
      </c>
      <c r="E15" s="68">
        <f t="shared" ref="E15:L15" si="5">E13-E14</f>
        <v>1876</v>
      </c>
      <c r="F15" s="68">
        <f t="shared" si="5"/>
        <v>1874.5</v>
      </c>
      <c r="G15" s="68">
        <f t="shared" si="5"/>
        <v>1873.5</v>
      </c>
      <c r="H15" s="68">
        <f t="shared" si="5"/>
        <v>1871.5</v>
      </c>
      <c r="I15" s="68">
        <f t="shared" si="5"/>
        <v>1867.7</v>
      </c>
      <c r="J15" s="68">
        <f t="shared" si="5"/>
        <v>1866.6</v>
      </c>
      <c r="K15" s="68">
        <f t="shared" si="5"/>
        <v>1862.2</v>
      </c>
      <c r="L15" s="68">
        <f t="shared" si="5"/>
        <v>1853.1</v>
      </c>
    </row>
    <row r="16" spans="1:12" s="69" customFormat="1" ht="31.8" customHeight="1" thickBot="1" x14ac:dyDescent="0.35">
      <c r="A16" s="74" t="s">
        <v>83</v>
      </c>
      <c r="B16" s="90" t="s">
        <v>113</v>
      </c>
      <c r="C16" s="91" t="s">
        <v>114</v>
      </c>
      <c r="D16" s="92">
        <v>470133</v>
      </c>
      <c r="E16" s="92">
        <v>496293</v>
      </c>
      <c r="F16" s="92">
        <v>523282</v>
      </c>
      <c r="G16" s="92">
        <v>595286</v>
      </c>
      <c r="H16" s="92">
        <v>507268</v>
      </c>
      <c r="I16" s="92">
        <v>558044</v>
      </c>
      <c r="J16" s="92">
        <v>558044</v>
      </c>
      <c r="K16" s="92">
        <v>558044</v>
      </c>
      <c r="L16" s="92">
        <v>558044</v>
      </c>
    </row>
    <row r="17" spans="1:12" s="69" customFormat="1" ht="22.8" customHeight="1" thickBot="1" x14ac:dyDescent="0.35">
      <c r="A17" s="74" t="s">
        <v>83</v>
      </c>
      <c r="B17" s="90" t="s">
        <v>115</v>
      </c>
      <c r="C17" s="91" t="str">
        <f>C16</f>
        <v>м³/год</v>
      </c>
      <c r="D17" s="92">
        <v>34273</v>
      </c>
      <c r="E17" s="92">
        <v>29734</v>
      </c>
      <c r="F17" s="92">
        <v>46684</v>
      </c>
      <c r="G17" s="92">
        <v>49482</v>
      </c>
      <c r="H17" s="92">
        <v>36118</v>
      </c>
      <c r="I17" s="92">
        <v>50731</v>
      </c>
      <c r="J17" s="92">
        <v>50731</v>
      </c>
      <c r="K17" s="92">
        <v>50731</v>
      </c>
      <c r="L17" s="92">
        <v>50731</v>
      </c>
    </row>
    <row r="18" spans="1:12" s="69" customFormat="1" ht="18" customHeight="1" thickBot="1" x14ac:dyDescent="0.35">
      <c r="A18" s="74" t="str">
        <f>A17</f>
        <v>актуализация</v>
      </c>
      <c r="B18" s="90" t="s">
        <v>116</v>
      </c>
      <c r="C18" s="91" t="s">
        <v>92</v>
      </c>
      <c r="D18" s="93">
        <f t="shared" ref="D18:F18" si="6">D17/D16</f>
        <v>7.2900647263646673E-2</v>
      </c>
      <c r="E18" s="93">
        <f t="shared" si="6"/>
        <v>5.9912188969016289E-2</v>
      </c>
      <c r="F18" s="93">
        <f t="shared" si="6"/>
        <v>8.9213846453728582E-2</v>
      </c>
      <c r="G18" s="93">
        <f>G17/G16</f>
        <v>8.3123070255305853E-2</v>
      </c>
      <c r="H18" s="93">
        <f t="shared" ref="H18:L18" si="7">H17/H16</f>
        <v>7.1201021945007367E-2</v>
      </c>
      <c r="I18" s="93">
        <f t="shared" si="7"/>
        <v>9.0908602189074691E-2</v>
      </c>
      <c r="J18" s="93">
        <f t="shared" si="7"/>
        <v>9.0908602189074691E-2</v>
      </c>
      <c r="K18" s="93">
        <f>K17/K16</f>
        <v>9.0908602189074691E-2</v>
      </c>
      <c r="L18" s="93">
        <f t="shared" si="7"/>
        <v>9.0908602189074691E-2</v>
      </c>
    </row>
    <row r="19" spans="1:12" s="69" customFormat="1" ht="47.4" customHeight="1" thickBot="1" x14ac:dyDescent="0.35">
      <c r="A19" s="74" t="str">
        <f>A18</f>
        <v>актуализация</v>
      </c>
      <c r="B19" s="90" t="s">
        <v>117</v>
      </c>
      <c r="C19" s="91" t="str">
        <f>C17</f>
        <v>м³/год</v>
      </c>
      <c r="D19" s="92">
        <f>D16-D17</f>
        <v>435860</v>
      </c>
      <c r="E19" s="92">
        <f t="shared" ref="E19:F19" si="8">E16-E17</f>
        <v>466559</v>
      </c>
      <c r="F19" s="92">
        <f t="shared" si="8"/>
        <v>476598</v>
      </c>
      <c r="G19" s="92">
        <f>G16-G17</f>
        <v>545804</v>
      </c>
      <c r="H19" s="92">
        <f>H16-H17</f>
        <v>471150</v>
      </c>
      <c r="I19" s="92">
        <f>I16-I17</f>
        <v>507313</v>
      </c>
      <c r="J19" s="92">
        <f t="shared" ref="J19:L19" si="9">J16-J17</f>
        <v>507313</v>
      </c>
      <c r="K19" s="92">
        <f t="shared" si="9"/>
        <v>507313</v>
      </c>
      <c r="L19" s="92">
        <f t="shared" si="9"/>
        <v>507313</v>
      </c>
    </row>
    <row r="20" spans="1:12" s="69" customFormat="1" ht="34.799999999999997" customHeight="1" thickBot="1" x14ac:dyDescent="0.35">
      <c r="A20" s="74" t="str">
        <f>A19</f>
        <v>актуализация</v>
      </c>
      <c r="B20" s="90" t="s">
        <v>118</v>
      </c>
      <c r="C20" s="91" t="str">
        <f>C19</f>
        <v>м³/год</v>
      </c>
      <c r="D20" s="92">
        <v>304614</v>
      </c>
      <c r="E20" s="92">
        <v>294097</v>
      </c>
      <c r="F20" s="92">
        <v>376556</v>
      </c>
      <c r="G20" s="92">
        <v>422777</v>
      </c>
      <c r="H20" s="92">
        <v>372954</v>
      </c>
      <c r="I20" s="92">
        <v>364477</v>
      </c>
      <c r="J20" s="92">
        <v>364477</v>
      </c>
      <c r="K20" s="92">
        <v>364477</v>
      </c>
      <c r="L20" s="92">
        <v>364477</v>
      </c>
    </row>
    <row r="21" spans="1:12" s="69" customFormat="1" ht="29.4" customHeight="1" thickBot="1" x14ac:dyDescent="0.35">
      <c r="A21" s="74" t="str">
        <f>A20</f>
        <v>актуализация</v>
      </c>
      <c r="B21" s="90" t="s">
        <v>119</v>
      </c>
      <c r="C21" s="91" t="str">
        <f>C20</f>
        <v>м³/год</v>
      </c>
      <c r="D21" s="92">
        <v>131246</v>
      </c>
      <c r="E21" s="92">
        <v>172462</v>
      </c>
      <c r="F21" s="92">
        <v>100042</v>
      </c>
      <c r="G21" s="92">
        <v>123027</v>
      </c>
      <c r="H21" s="92">
        <v>98196</v>
      </c>
      <c r="I21" s="92">
        <v>142836</v>
      </c>
      <c r="J21" s="92">
        <v>142836</v>
      </c>
      <c r="K21" s="92">
        <v>142836</v>
      </c>
      <c r="L21" s="92">
        <v>142836</v>
      </c>
    </row>
    <row r="22" spans="1:12" ht="31.8" outlineLevel="1" thickBot="1" x14ac:dyDescent="0.35">
      <c r="A22" s="73"/>
      <c r="B22" s="90" t="s">
        <v>101</v>
      </c>
      <c r="C22" s="91" t="s">
        <v>102</v>
      </c>
      <c r="D22" s="94">
        <v>31</v>
      </c>
      <c r="E22" s="94">
        <v>31</v>
      </c>
      <c r="F22" s="94">
        <v>31.1</v>
      </c>
      <c r="G22" s="94">
        <v>31.3</v>
      </c>
      <c r="H22" s="94">
        <v>31.7</v>
      </c>
      <c r="I22" s="94">
        <v>32.4</v>
      </c>
      <c r="J22" s="94">
        <v>33.200000000000003</v>
      </c>
      <c r="K22" s="94">
        <v>34.299999999999997</v>
      </c>
      <c r="L22" s="94">
        <v>36.200000000000003</v>
      </c>
    </row>
    <row r="23" spans="1:12" ht="31.8" outlineLevel="1" thickBot="1" x14ac:dyDescent="0.35">
      <c r="A23" s="73"/>
      <c r="B23" s="95" t="s">
        <v>103</v>
      </c>
      <c r="C23" s="91" t="str">
        <f>C22</f>
        <v>м³/ч</v>
      </c>
      <c r="D23" s="91">
        <v>31</v>
      </c>
      <c r="E23" s="91">
        <v>31</v>
      </c>
      <c r="F23" s="91">
        <v>31.1</v>
      </c>
      <c r="G23" s="91">
        <v>31.3</v>
      </c>
      <c r="H23" s="91">
        <v>31.7</v>
      </c>
      <c r="I23" s="91">
        <v>32.4</v>
      </c>
      <c r="J23" s="91">
        <v>33.200000000000003</v>
      </c>
      <c r="K23" s="91">
        <v>34.299999999999997</v>
      </c>
      <c r="L23" s="91">
        <v>36.200000000000003</v>
      </c>
    </row>
    <row r="24" spans="1:12" ht="31.8" outlineLevel="1" thickBot="1" x14ac:dyDescent="0.35">
      <c r="A24" s="73"/>
      <c r="B24" s="95" t="s">
        <v>104</v>
      </c>
      <c r="C24" s="91" t="str">
        <f>C23</f>
        <v>м³/ч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spans="1:12" s="69" customFormat="1" ht="31.8" thickBot="1" x14ac:dyDescent="0.35">
      <c r="A25" s="74" t="str">
        <f>A20</f>
        <v>актуализация</v>
      </c>
      <c r="B25" s="90" t="s">
        <v>101</v>
      </c>
      <c r="C25" s="91" t="s">
        <v>102</v>
      </c>
      <c r="D25" s="94">
        <f>D26</f>
        <v>12.718010018214937</v>
      </c>
      <c r="E25" s="94">
        <f t="shared" ref="E25:L25" si="10">E26</f>
        <v>13.069292237442923</v>
      </c>
      <c r="F25" s="94">
        <f t="shared" si="10"/>
        <v>12.675799086757991</v>
      </c>
      <c r="G25" s="94">
        <f t="shared" si="10"/>
        <v>14.136415525114156</v>
      </c>
      <c r="H25" s="94">
        <f t="shared" si="10"/>
        <v>13.287682149362476</v>
      </c>
      <c r="I25" s="94">
        <f t="shared" si="10"/>
        <v>13.332990867579909</v>
      </c>
      <c r="J25" s="94">
        <f t="shared" si="10"/>
        <v>13.332990867579909</v>
      </c>
      <c r="K25" s="94">
        <f t="shared" si="10"/>
        <v>13.332990867579909</v>
      </c>
      <c r="L25" s="94">
        <f t="shared" si="10"/>
        <v>13.296561930783243</v>
      </c>
    </row>
    <row r="26" spans="1:12" s="69" customFormat="1" ht="31.8" thickBot="1" x14ac:dyDescent="0.35">
      <c r="A26" s="74" t="str">
        <f>A25</f>
        <v>актуализация</v>
      </c>
      <c r="B26" s="95" t="s">
        <v>120</v>
      </c>
      <c r="C26" s="91" t="str">
        <f>C25</f>
        <v>м³/ч</v>
      </c>
      <c r="D26" s="94">
        <f>D37*1000/8784</f>
        <v>12.718010018214937</v>
      </c>
      <c r="E26" s="94">
        <f>E37*1000/8760</f>
        <v>13.069292237442923</v>
      </c>
      <c r="F26" s="94">
        <f t="shared" ref="F26:G26" si="11">F37*1000/8760</f>
        <v>12.675799086757991</v>
      </c>
      <c r="G26" s="94">
        <f t="shared" si="11"/>
        <v>14.136415525114156</v>
      </c>
      <c r="H26" s="94">
        <f t="shared" ref="H26" si="12">H37*1000/8784</f>
        <v>13.287682149362476</v>
      </c>
      <c r="I26" s="94">
        <f>I37*1000/8760</f>
        <v>13.332990867579909</v>
      </c>
      <c r="J26" s="94">
        <f t="shared" ref="J26:K26" si="13">J37*1000/8760</f>
        <v>13.332990867579909</v>
      </c>
      <c r="K26" s="94">
        <f t="shared" si="13"/>
        <v>13.332990867579909</v>
      </c>
      <c r="L26" s="94">
        <f>L37*1000/8784</f>
        <v>13.296561930783243</v>
      </c>
    </row>
    <row r="27" spans="1:12" s="69" customFormat="1" ht="47.4" thickBot="1" x14ac:dyDescent="0.35">
      <c r="A27" s="74" t="str">
        <f>A26</f>
        <v>актуализация</v>
      </c>
      <c r="B27" s="95" t="s">
        <v>121</v>
      </c>
      <c r="C27" s="91" t="str">
        <f>C26</f>
        <v>м³/ч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1:12" ht="63" outlineLevel="1" thickBot="1" x14ac:dyDescent="0.35">
      <c r="A28" s="73"/>
      <c r="B28" s="90" t="s">
        <v>105</v>
      </c>
      <c r="C28" s="91" t="str">
        <f>C24</f>
        <v>м³/ч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</row>
    <row r="29" spans="1:12" ht="47.4" outlineLevel="1" thickBot="1" x14ac:dyDescent="0.35">
      <c r="A29" s="73"/>
      <c r="B29" s="90" t="s">
        <v>106</v>
      </c>
      <c r="C29" s="91" t="str">
        <f t="shared" ref="C29:C31" si="14">C28</f>
        <v>м³/ч</v>
      </c>
      <c r="D29" s="91">
        <v>130</v>
      </c>
      <c r="E29" s="91">
        <v>130</v>
      </c>
      <c r="F29" s="91">
        <v>130.1</v>
      </c>
      <c r="G29" s="91">
        <v>130.30000000000001</v>
      </c>
      <c r="H29" s="91">
        <v>130.69999999999999</v>
      </c>
      <c r="I29" s="91">
        <v>131.4</v>
      </c>
      <c r="J29" s="91">
        <v>132.19999999999999</v>
      </c>
      <c r="K29" s="91">
        <v>133.30000000000001</v>
      </c>
      <c r="L29" s="91">
        <v>135.19999999999999</v>
      </c>
    </row>
    <row r="30" spans="1:12" ht="47.4" outlineLevel="1" thickBot="1" x14ac:dyDescent="0.35">
      <c r="A30" s="73"/>
      <c r="B30" s="90" t="s">
        <v>107</v>
      </c>
      <c r="C30" s="91" t="str">
        <f t="shared" si="14"/>
        <v>м³/ч</v>
      </c>
      <c r="D30" s="91">
        <v>260</v>
      </c>
      <c r="E30" s="91">
        <v>260</v>
      </c>
      <c r="F30" s="91">
        <v>260.10000000000002</v>
      </c>
      <c r="G30" s="91">
        <v>260.3</v>
      </c>
      <c r="H30" s="91">
        <v>260.7</v>
      </c>
      <c r="I30" s="91">
        <v>261.39999999999998</v>
      </c>
      <c r="J30" s="91">
        <v>262.2</v>
      </c>
      <c r="K30" s="91">
        <v>263.3</v>
      </c>
      <c r="L30" s="91">
        <v>265.2</v>
      </c>
    </row>
    <row r="31" spans="1:12" ht="16.2" outlineLevel="1" thickBot="1" x14ac:dyDescent="0.35">
      <c r="A31" s="73"/>
      <c r="B31" s="90" t="s">
        <v>108</v>
      </c>
      <c r="C31" s="91" t="str">
        <f t="shared" si="14"/>
        <v>м³/ч</v>
      </c>
      <c r="D31" s="91">
        <f t="shared" ref="D31:L31" si="15">D9-D29</f>
        <v>470</v>
      </c>
      <c r="E31" s="91">
        <f t="shared" si="15"/>
        <v>470</v>
      </c>
      <c r="F31" s="96">
        <f t="shared" si="15"/>
        <v>469.9</v>
      </c>
      <c r="G31" s="96">
        <f t="shared" si="15"/>
        <v>469.7</v>
      </c>
      <c r="H31" s="96">
        <f t="shared" si="15"/>
        <v>469.3</v>
      </c>
      <c r="I31" s="96">
        <f t="shared" si="15"/>
        <v>468.6</v>
      </c>
      <c r="J31" s="96">
        <f t="shared" si="15"/>
        <v>467.8</v>
      </c>
      <c r="K31" s="96">
        <f t="shared" si="15"/>
        <v>466.7</v>
      </c>
      <c r="L31" s="96">
        <f t="shared" si="15"/>
        <v>464.8</v>
      </c>
    </row>
    <row r="32" spans="1:12" ht="16.2" outlineLevel="1" thickBot="1" x14ac:dyDescent="0.35">
      <c r="A32" s="73"/>
      <c r="B32" s="90" t="s">
        <v>109</v>
      </c>
      <c r="C32" s="91" t="s">
        <v>92</v>
      </c>
      <c r="D32" s="93">
        <f t="shared" ref="D32:L32" si="16">D31/D9</f>
        <v>0.78333333333333333</v>
      </c>
      <c r="E32" s="93">
        <f t="shared" si="16"/>
        <v>0.78333333333333333</v>
      </c>
      <c r="F32" s="93">
        <f t="shared" si="16"/>
        <v>0.78316666666666668</v>
      </c>
      <c r="G32" s="93">
        <f t="shared" si="16"/>
        <v>0.78283333333333327</v>
      </c>
      <c r="H32" s="93">
        <f t="shared" si="16"/>
        <v>0.78216666666666668</v>
      </c>
      <c r="I32" s="93">
        <f t="shared" si="16"/>
        <v>0.78100000000000003</v>
      </c>
      <c r="J32" s="93">
        <f t="shared" si="16"/>
        <v>0.77966666666666673</v>
      </c>
      <c r="K32" s="93">
        <f t="shared" si="16"/>
        <v>0.77783333333333327</v>
      </c>
      <c r="L32" s="93">
        <f t="shared" si="16"/>
        <v>0.77466666666666673</v>
      </c>
    </row>
    <row r="33" spans="1:21" ht="31.8" outlineLevel="1" thickBot="1" x14ac:dyDescent="0.35">
      <c r="A33" s="73"/>
      <c r="B33" s="90" t="s">
        <v>110</v>
      </c>
      <c r="C33" s="91" t="s">
        <v>129</v>
      </c>
      <c r="D33" s="91">
        <v>145.5</v>
      </c>
      <c r="E33" s="91">
        <v>260.39999999999998</v>
      </c>
      <c r="F33" s="91">
        <v>261.43700000000001</v>
      </c>
      <c r="G33" s="91">
        <v>263.15199999999999</v>
      </c>
      <c r="H33" s="91">
        <v>266.25299999999999</v>
      </c>
      <c r="I33" s="91">
        <v>272.01799999999997</v>
      </c>
      <c r="J33" s="91">
        <v>278.60599999999999</v>
      </c>
      <c r="K33" s="91">
        <v>288.27499999999998</v>
      </c>
      <c r="L33" s="91">
        <v>304.303</v>
      </c>
    </row>
    <row r="34" spans="1:21" ht="31.8" outlineLevel="1" thickBot="1" x14ac:dyDescent="0.35">
      <c r="A34" s="73"/>
      <c r="B34" s="95" t="s">
        <v>103</v>
      </c>
      <c r="C34" s="91" t="str">
        <f>C33</f>
        <v>тыс.м³/год</v>
      </c>
      <c r="D34" s="91">
        <v>145.5</v>
      </c>
      <c r="E34" s="91">
        <v>260.39999999999998</v>
      </c>
      <c r="F34" s="91">
        <v>261.43700000000001</v>
      </c>
      <c r="G34" s="91">
        <v>263.15199999999999</v>
      </c>
      <c r="H34" s="91">
        <v>266.25299999999999</v>
      </c>
      <c r="I34" s="91">
        <v>272.01799999999997</v>
      </c>
      <c r="J34" s="91">
        <v>278.60599999999999</v>
      </c>
      <c r="K34" s="91">
        <v>288.27499999999998</v>
      </c>
      <c r="L34" s="91">
        <v>304.303</v>
      </c>
    </row>
    <row r="35" spans="1:21" ht="31.8" outlineLevel="1" thickBot="1" x14ac:dyDescent="0.35">
      <c r="A35" s="73"/>
      <c r="B35" s="95" t="s">
        <v>104</v>
      </c>
      <c r="C35" s="91" t="str">
        <f>C34</f>
        <v>тыс.м³/год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</row>
    <row r="36" spans="1:21" s="69" customFormat="1" ht="31.8" thickBot="1" x14ac:dyDescent="0.35">
      <c r="A36" s="74" t="str">
        <f>A27</f>
        <v>актуализация</v>
      </c>
      <c r="B36" s="90" t="s">
        <v>110</v>
      </c>
      <c r="C36" s="91" t="str">
        <f>C35</f>
        <v>тыс.м³/год</v>
      </c>
      <c r="D36" s="91">
        <f t="shared" ref="D36:F36" si="17">D37</f>
        <v>111.715</v>
      </c>
      <c r="E36" s="91">
        <f t="shared" si="17"/>
        <v>114.48699999999999</v>
      </c>
      <c r="F36" s="91">
        <f t="shared" si="17"/>
        <v>111.04</v>
      </c>
      <c r="G36" s="91">
        <f>G37</f>
        <v>123.83499999999999</v>
      </c>
      <c r="H36" s="91">
        <f>H37</f>
        <v>116.71899999999999</v>
      </c>
      <c r="I36" s="91">
        <f>I37</f>
        <v>116.797</v>
      </c>
      <c r="J36" s="91">
        <f t="shared" ref="J36:L36" si="18">J37</f>
        <v>116.797</v>
      </c>
      <c r="K36" s="91">
        <f t="shared" si="18"/>
        <v>116.797</v>
      </c>
      <c r="L36" s="91">
        <f t="shared" si="18"/>
        <v>116.797</v>
      </c>
    </row>
    <row r="37" spans="1:21" s="69" customFormat="1" ht="31.8" thickBot="1" x14ac:dyDescent="0.35">
      <c r="A37" s="74" t="str">
        <f>A36</f>
        <v>актуализация</v>
      </c>
      <c r="B37" s="95" t="s">
        <v>103</v>
      </c>
      <c r="C37" s="91" t="str">
        <f>C36</f>
        <v>тыс.м³/год</v>
      </c>
      <c r="D37" s="91">
        <v>111.715</v>
      </c>
      <c r="E37" s="91">
        <v>114.48699999999999</v>
      </c>
      <c r="F37" s="91">
        <v>111.04</v>
      </c>
      <c r="G37" s="91">
        <v>123.83499999999999</v>
      </c>
      <c r="H37" s="91">
        <v>116.71899999999999</v>
      </c>
      <c r="I37" s="91">
        <v>116.797</v>
      </c>
      <c r="J37" s="91">
        <v>116.797</v>
      </c>
      <c r="K37" s="91">
        <v>116.797</v>
      </c>
      <c r="L37" s="91">
        <v>116.797</v>
      </c>
    </row>
    <row r="38" spans="1:21" s="69" customFormat="1" ht="31.8" thickBot="1" x14ac:dyDescent="0.35">
      <c r="A38" s="74" t="str">
        <f>A37</f>
        <v>актуализация</v>
      </c>
      <c r="B38" s="95" t="s">
        <v>104</v>
      </c>
      <c r="C38" s="91" t="str">
        <f>C37</f>
        <v>тыс.м³/год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</row>
    <row r="39" spans="1:21" ht="63" outlineLevel="1" thickBot="1" x14ac:dyDescent="0.35">
      <c r="A39" s="73"/>
      <c r="B39" s="90" t="s">
        <v>111</v>
      </c>
      <c r="C39" s="91" t="str">
        <f>C35</f>
        <v>тыс.м³/год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</row>
    <row r="41" spans="1:21" s="80" customFormat="1" ht="21" x14ac:dyDescent="0.4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</row>
    <row r="42" spans="1:21" s="80" customFormat="1" ht="21" x14ac:dyDescent="0.4">
      <c r="C42" s="81"/>
      <c r="D42" s="81"/>
      <c r="E42" s="82"/>
      <c r="F42" s="83">
        <f>F32+F12</f>
        <v>2.7831666666666668</v>
      </c>
      <c r="G42" s="83">
        <f t="shared" ref="G42:U42" si="19">G32+G12</f>
        <v>2.7828333333333335</v>
      </c>
      <c r="H42" s="83">
        <f t="shared" si="19"/>
        <v>2.7821666666666669</v>
      </c>
      <c r="I42" s="84"/>
      <c r="J42" s="83">
        <f t="shared" si="19"/>
        <v>2.7796666666666665</v>
      </c>
      <c r="K42" s="83">
        <f t="shared" si="19"/>
        <v>2.7778333333333332</v>
      </c>
      <c r="L42" s="83">
        <f t="shared" si="19"/>
        <v>2.7746666666666666</v>
      </c>
      <c r="M42" s="83">
        <f t="shared" si="19"/>
        <v>0</v>
      </c>
      <c r="N42" s="83">
        <f t="shared" si="19"/>
        <v>0</v>
      </c>
      <c r="O42" s="83">
        <f t="shared" si="19"/>
        <v>0</v>
      </c>
      <c r="P42" s="83">
        <f t="shared" si="19"/>
        <v>0</v>
      </c>
      <c r="Q42" s="83">
        <f t="shared" si="19"/>
        <v>0</v>
      </c>
      <c r="R42" s="83">
        <f t="shared" si="19"/>
        <v>0</v>
      </c>
      <c r="S42" s="83">
        <f t="shared" si="19"/>
        <v>0</v>
      </c>
      <c r="T42" s="83">
        <f t="shared" si="19"/>
        <v>0</v>
      </c>
      <c r="U42" s="83">
        <f t="shared" si="19"/>
        <v>0</v>
      </c>
    </row>
    <row r="43" spans="1:21" s="80" customFormat="1" ht="21" x14ac:dyDescent="0.4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1:21" s="85" customFormat="1" ht="21" x14ac:dyDescent="0.3"/>
  </sheetData>
  <mergeCells count="4">
    <mergeCell ref="B4:L4"/>
    <mergeCell ref="A41:U41"/>
    <mergeCell ref="A43:L43"/>
    <mergeCell ref="H2:L3"/>
  </mergeCells>
  <pageMargins left="1.299212598425197" right="0.31496062992125984" top="0.74803149606299213" bottom="0.74803149606299213" header="0.31496062992125984" footer="0.31496062992125984"/>
  <pageSetup paperSize="9" scale="96" fitToHeight="0" orientation="landscape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актуализация 1.9</vt:lpstr>
      <vt:lpstr>актуализация 3.1</vt:lpstr>
      <vt:lpstr>'актуализация 1.9'!Область_печати</vt:lpstr>
      <vt:lpstr>'актуализация 3.1'!Область_печати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Еремеев Артем С.</dc:creator>
  <cp:lastModifiedBy>zhkh1</cp:lastModifiedBy>
  <cp:lastPrinted>2016-11-22T03:30:51Z</cp:lastPrinted>
  <dcterms:created xsi:type="dcterms:W3CDTF">2015-04-06T04:04:43Z</dcterms:created>
  <dcterms:modified xsi:type="dcterms:W3CDTF">2016-11-22T03:39:38Z</dcterms:modified>
</cp:coreProperties>
</file>