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95" windowWidth="28830" windowHeight="7140"/>
  </bookViews>
  <sheets>
    <sheet name="таблица 1.9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58" i="1" l="1"/>
  <c r="O58" i="1"/>
  <c r="O151" i="1"/>
  <c r="U150" i="1"/>
  <c r="U151" i="1" s="1"/>
  <c r="T150" i="1"/>
  <c r="T151" i="1" s="1"/>
  <c r="S150" i="1"/>
  <c r="S151" i="1" s="1"/>
  <c r="R150" i="1"/>
  <c r="R151" i="1" s="1"/>
  <c r="Q150" i="1"/>
  <c r="Q151" i="1" s="1"/>
  <c r="P150" i="1"/>
  <c r="P151" i="1" s="1"/>
  <c r="O150" i="1"/>
  <c r="N150" i="1"/>
  <c r="N151" i="1" s="1"/>
  <c r="M150" i="1"/>
  <c r="M151" i="1" s="1"/>
  <c r="M114" i="1"/>
  <c r="N114" i="1"/>
  <c r="O114" i="1"/>
  <c r="P114" i="1"/>
  <c r="Q114" i="1"/>
  <c r="R114" i="1"/>
  <c r="S114" i="1"/>
  <c r="T114" i="1"/>
  <c r="U114" i="1"/>
  <c r="M64" i="1"/>
  <c r="M44" i="1"/>
  <c r="N108" i="1" l="1"/>
  <c r="N99" i="1" s="1"/>
  <c r="O108" i="1"/>
  <c r="O99" i="1" s="1"/>
  <c r="P108" i="1"/>
  <c r="P99" i="1" s="1"/>
  <c r="Q108" i="1"/>
  <c r="Q99" i="1" s="1"/>
  <c r="R108" i="1"/>
  <c r="R99" i="1" s="1"/>
  <c r="S108" i="1"/>
  <c r="S99" i="1" s="1"/>
  <c r="T108" i="1"/>
  <c r="T99" i="1" s="1"/>
  <c r="U108" i="1"/>
  <c r="U99" i="1" s="1"/>
  <c r="J159" i="1"/>
  <c r="J160" i="1"/>
  <c r="L99" i="1"/>
  <c r="M99" i="1"/>
  <c r="L114" i="1"/>
  <c r="L108" i="1" s="1"/>
  <c r="M108" i="1"/>
  <c r="M159" i="1"/>
  <c r="M160" i="1" s="1"/>
  <c r="M93" i="1"/>
  <c r="M58" i="1"/>
  <c r="L159" i="1"/>
  <c r="L160" i="1" s="1"/>
  <c r="N159" i="1"/>
  <c r="O159" i="1"/>
  <c r="P159" i="1"/>
  <c r="Q159" i="1"/>
  <c r="R159" i="1"/>
  <c r="S159" i="1"/>
  <c r="T159" i="1"/>
  <c r="U159" i="1"/>
  <c r="K159" i="1"/>
  <c r="K114" i="1"/>
  <c r="K108" i="1" s="1"/>
  <c r="K99" i="1" s="1"/>
  <c r="K150" i="1"/>
  <c r="T64" i="1" l="1"/>
  <c r="T160" i="1"/>
  <c r="P64" i="1"/>
  <c r="P160" i="1"/>
  <c r="S64" i="1"/>
  <c r="S160" i="1"/>
  <c r="O64" i="1"/>
  <c r="O160" i="1"/>
  <c r="R64" i="1"/>
  <c r="R160" i="1"/>
  <c r="N64" i="1"/>
  <c r="N160" i="1"/>
  <c r="U64" i="1"/>
  <c r="U160" i="1"/>
  <c r="Q64" i="1"/>
  <c r="Q160" i="1"/>
  <c r="K160" i="1"/>
  <c r="K86" i="1"/>
  <c r="K35" i="1"/>
  <c r="K36" i="1"/>
  <c r="L150" i="1" l="1"/>
  <c r="L151" i="1" s="1"/>
  <c r="K151" i="1"/>
  <c r="J150" i="1"/>
  <c r="J151" i="1" s="1"/>
  <c r="I150" i="1"/>
  <c r="I151" i="1" s="1"/>
  <c r="H150" i="1"/>
  <c r="H151" i="1" s="1"/>
  <c r="J114" i="1"/>
  <c r="I114" i="1"/>
  <c r="J108" i="1"/>
  <c r="I108" i="1"/>
  <c r="H108" i="1"/>
  <c r="G108" i="1"/>
  <c r="F108" i="1"/>
  <c r="D87" i="1"/>
  <c r="D88" i="1" s="1"/>
  <c r="D89" i="1" s="1"/>
  <c r="J89" i="1"/>
  <c r="I89" i="1"/>
  <c r="H89" i="1"/>
  <c r="G89" i="1"/>
  <c r="F89" i="1"/>
  <c r="U86" i="1"/>
  <c r="U89" i="1" s="1"/>
  <c r="T86" i="1"/>
  <c r="T89" i="1" s="1"/>
  <c r="S86" i="1"/>
  <c r="S89" i="1" s="1"/>
  <c r="R86" i="1"/>
  <c r="R89" i="1" s="1"/>
  <c r="Q86" i="1"/>
  <c r="Q89" i="1" s="1"/>
  <c r="P86" i="1"/>
  <c r="P89" i="1" s="1"/>
  <c r="O86" i="1"/>
  <c r="O89" i="1" s="1"/>
  <c r="N86" i="1"/>
  <c r="N89" i="1" s="1"/>
  <c r="M86" i="1"/>
  <c r="M89" i="1" s="1"/>
  <c r="L86" i="1"/>
  <c r="L89" i="1" s="1"/>
  <c r="L64" i="1"/>
  <c r="J64" i="1"/>
  <c r="I64" i="1"/>
  <c r="H64" i="1"/>
  <c r="G64" i="1"/>
  <c r="F64" i="1"/>
  <c r="U44" i="1"/>
  <c r="T44" i="1"/>
  <c r="S44" i="1"/>
  <c r="R44" i="1"/>
  <c r="Q44" i="1"/>
  <c r="P44" i="1"/>
  <c r="O44" i="1"/>
  <c r="N44" i="1"/>
  <c r="L44" i="1"/>
  <c r="K44" i="1"/>
  <c r="K64" i="1" s="1"/>
  <c r="K89" i="1" s="1"/>
  <c r="J44" i="1"/>
  <c r="I44" i="1"/>
  <c r="H44" i="1"/>
  <c r="G44" i="1"/>
  <c r="F44" i="1"/>
  <c r="L36" i="1"/>
  <c r="J36" i="1"/>
  <c r="I36" i="1"/>
  <c r="H36" i="1"/>
  <c r="G36" i="1"/>
  <c r="F36" i="1"/>
  <c r="U35" i="1"/>
  <c r="T35" i="1"/>
  <c r="S35" i="1"/>
  <c r="R35" i="1"/>
  <c r="Q35" i="1"/>
  <c r="P35" i="1"/>
  <c r="O35" i="1"/>
  <c r="N35" i="1"/>
  <c r="M35" i="1"/>
  <c r="L35" i="1"/>
  <c r="J35" i="1"/>
  <c r="I35" i="1"/>
  <c r="H35" i="1"/>
  <c r="G35" i="1"/>
  <c r="F35" i="1"/>
  <c r="U24" i="1"/>
  <c r="T24" i="1"/>
  <c r="S24" i="1"/>
  <c r="R24" i="1"/>
  <c r="Q24" i="1"/>
  <c r="P24" i="1"/>
  <c r="O24" i="1"/>
  <c r="N24" i="1"/>
  <c r="M24" i="1"/>
  <c r="L24" i="1"/>
  <c r="K24" i="1"/>
  <c r="J24" i="1"/>
  <c r="J34" i="1" s="1"/>
  <c r="I24" i="1"/>
  <c r="I34" i="1" s="1"/>
  <c r="H24" i="1"/>
  <c r="H34" i="1" s="1"/>
  <c r="G24" i="1"/>
  <c r="G34" i="1" s="1"/>
  <c r="F24" i="1"/>
  <c r="F34" i="1" s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K34" i="1" l="1"/>
  <c r="R34" i="1"/>
  <c r="N34" i="1"/>
  <c r="L34" i="1"/>
  <c r="U34" i="1"/>
  <c r="T34" i="1"/>
  <c r="S34" i="1"/>
  <c r="Q34" i="1"/>
  <c r="P34" i="1"/>
  <c r="O34" i="1"/>
  <c r="M34" i="1"/>
  <c r="F33" i="1"/>
  <c r="F32" i="1"/>
  <c r="J113" i="1" l="1"/>
  <c r="L113" i="1"/>
  <c r="M113" i="1"/>
  <c r="N113" i="1"/>
  <c r="O113" i="1"/>
  <c r="P113" i="1"/>
  <c r="Q113" i="1"/>
  <c r="R113" i="1"/>
  <c r="S113" i="1"/>
  <c r="T113" i="1"/>
  <c r="U113" i="1"/>
  <c r="M107" i="1" l="1"/>
  <c r="M98" i="1" s="1"/>
  <c r="N107" i="1"/>
  <c r="N98" i="1" s="1"/>
  <c r="O107" i="1"/>
  <c r="O98" i="1" s="1"/>
  <c r="P107" i="1"/>
  <c r="P98" i="1" s="1"/>
  <c r="Q107" i="1"/>
  <c r="Q98" i="1" s="1"/>
  <c r="R107" i="1"/>
  <c r="R98" i="1" s="1"/>
  <c r="S107" i="1"/>
  <c r="S98" i="1" s="1"/>
  <c r="T107" i="1"/>
  <c r="T98" i="1" s="1"/>
  <c r="U107" i="1"/>
  <c r="U98" i="1" s="1"/>
  <c r="L107" i="1"/>
  <c r="L98" i="1" s="1"/>
  <c r="L146" i="1"/>
  <c r="K146" i="1"/>
  <c r="K147" i="1" s="1"/>
  <c r="J146" i="1"/>
  <c r="J147" i="1" s="1"/>
  <c r="I146" i="1"/>
  <c r="I147" i="1" s="1"/>
  <c r="H146" i="1"/>
  <c r="H147" i="1" s="1"/>
  <c r="K131" i="1"/>
  <c r="L147" i="1" l="1"/>
  <c r="H119" i="1"/>
  <c r="H120" i="1" s="1"/>
  <c r="H159" i="1" s="1"/>
  <c r="H160" i="1" s="1"/>
  <c r="I119" i="1"/>
  <c r="K119" i="1"/>
  <c r="K113" i="1" s="1"/>
  <c r="K107" i="1"/>
  <c r="G107" i="1"/>
  <c r="H107" i="1"/>
  <c r="I107" i="1"/>
  <c r="J107" i="1"/>
  <c r="F107" i="1"/>
  <c r="K92" i="1"/>
  <c r="M82" i="1"/>
  <c r="N82" i="1"/>
  <c r="O82" i="1"/>
  <c r="P82" i="1"/>
  <c r="P63" i="1" s="1"/>
  <c r="Q82" i="1"/>
  <c r="R82" i="1"/>
  <c r="S82" i="1"/>
  <c r="T82" i="1"/>
  <c r="U82" i="1"/>
  <c r="L82" i="1"/>
  <c r="D83" i="1"/>
  <c r="D84" i="1" s="1"/>
  <c r="D85" i="1" s="1"/>
  <c r="I113" i="1" l="1"/>
  <c r="I120" i="1"/>
  <c r="I159" i="1" s="1"/>
  <c r="I160" i="1" s="1"/>
  <c r="U63" i="1"/>
  <c r="Q63" i="1"/>
  <c r="M63" i="1"/>
  <c r="T63" i="1"/>
  <c r="S63" i="1"/>
  <c r="O63" i="1"/>
  <c r="R63" i="1"/>
  <c r="N63" i="1"/>
  <c r="G41" i="1"/>
  <c r="H41" i="1"/>
  <c r="I41" i="1"/>
  <c r="J41" i="1"/>
  <c r="K41" i="1"/>
  <c r="L41" i="1"/>
  <c r="L63" i="1" s="1"/>
  <c r="M41" i="1"/>
  <c r="M85" i="1" s="1"/>
  <c r="N41" i="1"/>
  <c r="N85" i="1" s="1"/>
  <c r="O41" i="1"/>
  <c r="O85" i="1" s="1"/>
  <c r="P41" i="1"/>
  <c r="Q41" i="1"/>
  <c r="Q85" i="1" s="1"/>
  <c r="R41" i="1"/>
  <c r="R85" i="1" s="1"/>
  <c r="S41" i="1"/>
  <c r="S85" i="1" s="1"/>
  <c r="T41" i="1"/>
  <c r="T85" i="1" s="1"/>
  <c r="U41" i="1"/>
  <c r="U85" i="1" s="1"/>
  <c r="F41" i="1"/>
  <c r="L33" i="1"/>
  <c r="K33" i="1"/>
  <c r="J33" i="1"/>
  <c r="I33" i="1"/>
  <c r="H33" i="1"/>
  <c r="G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F2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F11" i="1"/>
  <c r="P31" i="1" l="1"/>
  <c r="H31" i="1"/>
  <c r="O31" i="1"/>
  <c r="G31" i="1"/>
  <c r="F31" i="1"/>
  <c r="N31" i="1"/>
  <c r="J31" i="1"/>
  <c r="K85" i="1"/>
  <c r="K63" i="1"/>
  <c r="G63" i="1"/>
  <c r="G85" i="1"/>
  <c r="U31" i="1"/>
  <c r="Q31" i="1"/>
  <c r="M31" i="1"/>
  <c r="I31" i="1"/>
  <c r="F63" i="1"/>
  <c r="F85" i="1"/>
  <c r="J85" i="1"/>
  <c r="J63" i="1"/>
  <c r="T31" i="1"/>
  <c r="L31" i="1"/>
  <c r="I63" i="1"/>
  <c r="I85" i="1"/>
  <c r="S31" i="1"/>
  <c r="K31" i="1"/>
  <c r="H63" i="1"/>
  <c r="H85" i="1"/>
  <c r="R31" i="1"/>
  <c r="P85" i="1"/>
  <c r="L85" i="1"/>
  <c r="M167" i="1"/>
  <c r="L167" i="1"/>
  <c r="E156" i="1"/>
  <c r="E157" i="1" s="1"/>
  <c r="E158" i="1" s="1"/>
  <c r="U155" i="1"/>
  <c r="T155" i="1"/>
  <c r="S155" i="1"/>
  <c r="R155" i="1"/>
  <c r="Q155" i="1"/>
  <c r="P155" i="1"/>
  <c r="O155" i="1"/>
  <c r="N155" i="1"/>
  <c r="J155" i="1"/>
  <c r="H155" i="1"/>
  <c r="G155" i="1"/>
  <c r="F155" i="1"/>
  <c r="U142" i="1"/>
  <c r="U143" i="1" s="1"/>
  <c r="T142" i="1"/>
  <c r="T143" i="1" s="1"/>
  <c r="S142" i="1"/>
  <c r="S143" i="1" s="1"/>
  <c r="R142" i="1"/>
  <c r="R143" i="1" s="1"/>
  <c r="Q142" i="1"/>
  <c r="Q143" i="1" s="1"/>
  <c r="P142" i="1"/>
  <c r="P143" i="1" s="1"/>
  <c r="O142" i="1"/>
  <c r="O143" i="1" s="1"/>
  <c r="N142" i="1"/>
  <c r="N143" i="1" s="1"/>
  <c r="M142" i="1"/>
  <c r="M143" i="1" s="1"/>
  <c r="L142" i="1"/>
  <c r="L143" i="1" s="1"/>
  <c r="K142" i="1"/>
  <c r="K143" i="1" s="1"/>
  <c r="J142" i="1"/>
  <c r="J143" i="1" s="1"/>
  <c r="I142" i="1"/>
  <c r="I143" i="1" s="1"/>
  <c r="H142" i="1"/>
  <c r="H143" i="1" s="1"/>
  <c r="U138" i="1"/>
  <c r="U139" i="1" s="1"/>
  <c r="T138" i="1"/>
  <c r="T139" i="1" s="1"/>
  <c r="S138" i="1"/>
  <c r="S139" i="1" s="1"/>
  <c r="R138" i="1"/>
  <c r="R139" i="1" s="1"/>
  <c r="Q138" i="1"/>
  <c r="Q139" i="1" s="1"/>
  <c r="P138" i="1"/>
  <c r="P139" i="1" s="1"/>
  <c r="O138" i="1"/>
  <c r="O139" i="1" s="1"/>
  <c r="N138" i="1"/>
  <c r="N139" i="1" s="1"/>
  <c r="J138" i="1"/>
  <c r="J139" i="1" s="1"/>
  <c r="I138" i="1"/>
  <c r="I139" i="1" s="1"/>
  <c r="H138" i="1"/>
  <c r="H139" i="1" s="1"/>
  <c r="F137" i="1"/>
  <c r="F138" i="1" s="1"/>
  <c r="F139" i="1" s="1"/>
  <c r="U136" i="1"/>
  <c r="T136" i="1"/>
  <c r="S136" i="1"/>
  <c r="R136" i="1"/>
  <c r="Q136" i="1"/>
  <c r="P136" i="1"/>
  <c r="O136" i="1"/>
  <c r="N136" i="1"/>
  <c r="J136" i="1"/>
  <c r="I136" i="1"/>
  <c r="U134" i="1"/>
  <c r="U135" i="1" s="1"/>
  <c r="T134" i="1"/>
  <c r="T135" i="1" s="1"/>
  <c r="S134" i="1"/>
  <c r="S135" i="1" s="1"/>
  <c r="R134" i="1"/>
  <c r="R135" i="1" s="1"/>
  <c r="Q134" i="1"/>
  <c r="Q135" i="1" s="1"/>
  <c r="P134" i="1"/>
  <c r="P135" i="1" s="1"/>
  <c r="O134" i="1"/>
  <c r="O135" i="1" s="1"/>
  <c r="N134" i="1"/>
  <c r="N135" i="1" s="1"/>
  <c r="J134" i="1"/>
  <c r="J135" i="1" s="1"/>
  <c r="I134" i="1"/>
  <c r="I135" i="1" s="1"/>
  <c r="H134" i="1"/>
  <c r="H135" i="1" s="1"/>
  <c r="F134" i="1"/>
  <c r="F135" i="1" s="1"/>
  <c r="G133" i="1"/>
  <c r="G134" i="1" s="1"/>
  <c r="G135" i="1" s="1"/>
  <c r="K130" i="1"/>
  <c r="J130" i="1"/>
  <c r="H130" i="1"/>
  <c r="E130" i="1"/>
  <c r="E131" i="1" s="1"/>
  <c r="E132" i="1" s="1"/>
  <c r="F129" i="1"/>
  <c r="F130" i="1" s="1"/>
  <c r="G128" i="1"/>
  <c r="G129" i="1" s="1"/>
  <c r="I124" i="1"/>
  <c r="I112" i="1" s="1"/>
  <c r="E124" i="1"/>
  <c r="E125" i="1" s="1"/>
  <c r="E126" i="1" s="1"/>
  <c r="G123" i="1"/>
  <c r="G124" i="1" s="1"/>
  <c r="F123" i="1"/>
  <c r="F124" i="1" s="1"/>
  <c r="G122" i="1"/>
  <c r="K118" i="1"/>
  <c r="K112" i="1" s="1"/>
  <c r="G118" i="1"/>
  <c r="G119" i="1" s="1"/>
  <c r="G120" i="1" s="1"/>
  <c r="G159" i="1" s="1"/>
  <c r="G160" i="1" s="1"/>
  <c r="E118" i="1"/>
  <c r="E119" i="1" s="1"/>
  <c r="E120" i="1" s="1"/>
  <c r="U117" i="1"/>
  <c r="T117" i="1"/>
  <c r="S117" i="1"/>
  <c r="R117" i="1"/>
  <c r="Q117" i="1"/>
  <c r="P117" i="1"/>
  <c r="O117" i="1"/>
  <c r="N117" i="1"/>
  <c r="H117" i="1"/>
  <c r="F117" i="1"/>
  <c r="G116" i="1"/>
  <c r="G110" i="1" s="1"/>
  <c r="G167" i="1" s="1"/>
  <c r="J112" i="1"/>
  <c r="J106" i="1" s="1"/>
  <c r="I144" i="1"/>
  <c r="E112" i="1"/>
  <c r="E113" i="1" s="1"/>
  <c r="E114" i="1" s="1"/>
  <c r="J111" i="1"/>
  <c r="J105" i="1" s="1"/>
  <c r="I111" i="1"/>
  <c r="H111" i="1"/>
  <c r="H140" i="1" s="1"/>
  <c r="U110" i="1"/>
  <c r="U167" i="1" s="1"/>
  <c r="T110" i="1"/>
  <c r="T167" i="1" s="1"/>
  <c r="S110" i="1"/>
  <c r="S167" i="1" s="1"/>
  <c r="R110" i="1"/>
  <c r="R167" i="1" s="1"/>
  <c r="Q110" i="1"/>
  <c r="Q167" i="1" s="1"/>
  <c r="P110" i="1"/>
  <c r="P167" i="1" s="1"/>
  <c r="O110" i="1"/>
  <c r="O167" i="1" s="1"/>
  <c r="N110" i="1"/>
  <c r="N167" i="1" s="1"/>
  <c r="J110" i="1"/>
  <c r="J167" i="1" s="1"/>
  <c r="I110" i="1"/>
  <c r="H110" i="1"/>
  <c r="H167" i="1" s="1"/>
  <c r="F110" i="1"/>
  <c r="F167" i="1" s="1"/>
  <c r="U109" i="1"/>
  <c r="T109" i="1"/>
  <c r="S109" i="1"/>
  <c r="R109" i="1"/>
  <c r="Q109" i="1"/>
  <c r="P109" i="1"/>
  <c r="O109" i="1"/>
  <c r="N109" i="1"/>
  <c r="J109" i="1"/>
  <c r="J103" i="1" s="1"/>
  <c r="J94" i="1" s="1"/>
  <c r="I109" i="1"/>
  <c r="I103" i="1" s="1"/>
  <c r="I94" i="1" s="1"/>
  <c r="H109" i="1"/>
  <c r="H103" i="1" s="1"/>
  <c r="H94" i="1" s="1"/>
  <c r="G109" i="1"/>
  <c r="G103" i="1" s="1"/>
  <c r="G94" i="1" s="1"/>
  <c r="F109" i="1"/>
  <c r="F103" i="1" s="1"/>
  <c r="F94" i="1" s="1"/>
  <c r="E106" i="1"/>
  <c r="E107" i="1" s="1"/>
  <c r="E108" i="1" s="1"/>
  <c r="U105" i="1"/>
  <c r="T105" i="1"/>
  <c r="S105" i="1"/>
  <c r="R105" i="1"/>
  <c r="Q105" i="1"/>
  <c r="P105" i="1"/>
  <c r="O105" i="1"/>
  <c r="N105" i="1"/>
  <c r="K91" i="1"/>
  <c r="J91" i="1"/>
  <c r="N90" i="1"/>
  <c r="O90" i="1" s="1"/>
  <c r="P90" i="1" s="1"/>
  <c r="Q90" i="1" s="1"/>
  <c r="R90" i="1" s="1"/>
  <c r="S90" i="1" s="1"/>
  <c r="T90" i="1" s="1"/>
  <c r="U90" i="1" s="1"/>
  <c r="D79" i="1"/>
  <c r="D80" i="1" s="1"/>
  <c r="D81" i="1" s="1"/>
  <c r="N73" i="1"/>
  <c r="O73" i="1" s="1"/>
  <c r="P73" i="1" s="1"/>
  <c r="Q73" i="1" s="1"/>
  <c r="R73" i="1" s="1"/>
  <c r="S73" i="1" s="1"/>
  <c r="T73" i="1" s="1"/>
  <c r="U73" i="1" s="1"/>
  <c r="H70" i="1"/>
  <c r="U65" i="1"/>
  <c r="U37" i="1" s="1"/>
  <c r="T65" i="1"/>
  <c r="T37" i="1" s="1"/>
  <c r="S65" i="1"/>
  <c r="S37" i="1" s="1"/>
  <c r="R65" i="1"/>
  <c r="R37" i="1" s="1"/>
  <c r="Q65" i="1"/>
  <c r="Q37" i="1" s="1"/>
  <c r="P65" i="1"/>
  <c r="P37" i="1" s="1"/>
  <c r="O65" i="1"/>
  <c r="O37" i="1" s="1"/>
  <c r="N65" i="1"/>
  <c r="N37" i="1" s="1"/>
  <c r="J65" i="1"/>
  <c r="J37" i="1" s="1"/>
  <c r="I65" i="1"/>
  <c r="I37" i="1" s="1"/>
  <c r="H65" i="1"/>
  <c r="H37" i="1" s="1"/>
  <c r="G65" i="1"/>
  <c r="G37" i="1" s="1"/>
  <c r="F65" i="1"/>
  <c r="F37" i="1" s="1"/>
  <c r="U62" i="1"/>
  <c r="T62" i="1"/>
  <c r="S62" i="1"/>
  <c r="R62" i="1"/>
  <c r="R40" i="1" s="1"/>
  <c r="Q62" i="1"/>
  <c r="P62" i="1"/>
  <c r="O62" i="1"/>
  <c r="N62" i="1"/>
  <c r="N40" i="1" s="1"/>
  <c r="M62" i="1"/>
  <c r="L62" i="1"/>
  <c r="K62" i="1"/>
  <c r="H62" i="1"/>
  <c r="G62" i="1"/>
  <c r="F62" i="1"/>
  <c r="F97" i="1" s="1"/>
  <c r="F106" i="1" s="1"/>
  <c r="J61" i="1"/>
  <c r="J96" i="1" s="1"/>
  <c r="I61" i="1"/>
  <c r="I77" i="1" s="1"/>
  <c r="H61" i="1"/>
  <c r="G61" i="1"/>
  <c r="G96" i="1" s="1"/>
  <c r="G105" i="1" s="1"/>
  <c r="F61" i="1"/>
  <c r="F96" i="1" s="1"/>
  <c r="F105" i="1" s="1"/>
  <c r="J60" i="1"/>
  <c r="J72" i="1" s="1"/>
  <c r="I60" i="1"/>
  <c r="I95" i="1" s="1"/>
  <c r="I104" i="1" s="1"/>
  <c r="G60" i="1"/>
  <c r="G95" i="1" s="1"/>
  <c r="G104" i="1" s="1"/>
  <c r="F60" i="1"/>
  <c r="F95" i="1" s="1"/>
  <c r="F104" i="1" s="1"/>
  <c r="J56" i="1"/>
  <c r="N55" i="1"/>
  <c r="O55" i="1" s="1"/>
  <c r="P55" i="1" s="1"/>
  <c r="Q55" i="1" s="1"/>
  <c r="R55" i="1" s="1"/>
  <c r="S55" i="1" s="1"/>
  <c r="T55" i="1" s="1"/>
  <c r="U55" i="1" s="1"/>
  <c r="N54" i="1"/>
  <c r="O54" i="1" s="1"/>
  <c r="P54" i="1" s="1"/>
  <c r="Q54" i="1" s="1"/>
  <c r="R54" i="1" s="1"/>
  <c r="S54" i="1" s="1"/>
  <c r="T54" i="1" s="1"/>
  <c r="U54" i="1" s="1"/>
  <c r="J40" i="1"/>
  <c r="I40" i="1"/>
  <c r="I62" i="1" s="1"/>
  <c r="G4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J29" i="1"/>
  <c r="I29" i="1"/>
  <c r="H29" i="1"/>
  <c r="G29" i="1"/>
  <c r="F29" i="1"/>
  <c r="J28" i="1"/>
  <c r="I28" i="1"/>
  <c r="G28" i="1"/>
  <c r="F28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F10" i="1"/>
  <c r="F40" i="1" s="1"/>
  <c r="U8" i="1"/>
  <c r="U9" i="1" s="1"/>
  <c r="T8" i="1"/>
  <c r="S8" i="1"/>
  <c r="S18" i="1" s="1"/>
  <c r="R8" i="1"/>
  <c r="Q8" i="1"/>
  <c r="P8" i="1"/>
  <c r="P9" i="1" s="1"/>
  <c r="O8" i="1"/>
  <c r="O9" i="1" s="1"/>
  <c r="N8" i="1"/>
  <c r="N18" i="1" s="1"/>
  <c r="H8" i="1"/>
  <c r="H38" i="1" s="1"/>
  <c r="H60" i="1" s="1"/>
  <c r="U103" i="1" l="1"/>
  <c r="U94" i="1" s="1"/>
  <c r="R103" i="1"/>
  <c r="R94" i="1" s="1"/>
  <c r="O103" i="1"/>
  <c r="O94" i="1" s="1"/>
  <c r="S103" i="1"/>
  <c r="S94" i="1" s="1"/>
  <c r="T103" i="1"/>
  <c r="T94" i="1" s="1"/>
  <c r="Q103" i="1"/>
  <c r="Q94" i="1" s="1"/>
  <c r="P103" i="1"/>
  <c r="P94" i="1" s="1"/>
  <c r="N103" i="1"/>
  <c r="N94" i="1" s="1"/>
  <c r="F118" i="1"/>
  <c r="F119" i="1" s="1"/>
  <c r="F120" i="1" s="1"/>
  <c r="F159" i="1" s="1"/>
  <c r="F160" i="1" s="1"/>
  <c r="F111" i="1"/>
  <c r="F112" i="1" s="1"/>
  <c r="F113" i="1" s="1"/>
  <c r="F114" i="1" s="1"/>
  <c r="G137" i="1"/>
  <c r="G138" i="1" s="1"/>
  <c r="F30" i="1"/>
  <c r="J62" i="1"/>
  <c r="J81" i="1" s="1"/>
  <c r="K106" i="1"/>
  <c r="Q40" i="1"/>
  <c r="O40" i="1"/>
  <c r="F72" i="1"/>
  <c r="U81" i="1"/>
  <c r="O18" i="1"/>
  <c r="O38" i="1" s="1"/>
  <c r="O60" i="1" s="1"/>
  <c r="P18" i="1"/>
  <c r="P38" i="1" s="1"/>
  <c r="P60" i="1" s="1"/>
  <c r="M40" i="1"/>
  <c r="U40" i="1"/>
  <c r="M81" i="1"/>
  <c r="Q81" i="1"/>
  <c r="J95" i="1"/>
  <c r="J104" i="1" s="1"/>
  <c r="G136" i="1"/>
  <c r="F136" i="1"/>
  <c r="H95" i="1"/>
  <c r="H104" i="1" s="1"/>
  <c r="H72" i="1"/>
  <c r="U19" i="1"/>
  <c r="U29" i="1" s="1"/>
  <c r="O19" i="1"/>
  <c r="O29" i="1" s="1"/>
  <c r="P19" i="1"/>
  <c r="P29" i="1" s="1"/>
  <c r="Q9" i="1"/>
  <c r="I97" i="1"/>
  <c r="P81" i="1"/>
  <c r="P40" i="1"/>
  <c r="I72" i="1"/>
  <c r="S9" i="1"/>
  <c r="R18" i="1"/>
  <c r="R38" i="1" s="1"/>
  <c r="R60" i="1" s="1"/>
  <c r="H28" i="1"/>
  <c r="S38" i="1"/>
  <c r="S60" i="1" s="1"/>
  <c r="G106" i="1"/>
  <c r="H81" i="1"/>
  <c r="G77" i="1"/>
  <c r="G81" i="1"/>
  <c r="O81" i="1"/>
  <c r="I96" i="1"/>
  <c r="I105" i="1" s="1"/>
  <c r="K97" i="1"/>
  <c r="T9" i="1"/>
  <c r="T18" i="1"/>
  <c r="T38" i="1" s="1"/>
  <c r="T60" i="1" s="1"/>
  <c r="S40" i="1"/>
  <c r="H96" i="1"/>
  <c r="H77" i="1"/>
  <c r="N81" i="1"/>
  <c r="R81" i="1"/>
  <c r="I81" i="1"/>
  <c r="U18" i="1"/>
  <c r="U38" i="1" s="1"/>
  <c r="U60" i="1" s="1"/>
  <c r="K81" i="1"/>
  <c r="S81" i="1"/>
  <c r="G130" i="1"/>
  <c r="F81" i="1"/>
  <c r="N38" i="1"/>
  <c r="N60" i="1" s="1"/>
  <c r="N9" i="1"/>
  <c r="R9" i="1"/>
  <c r="Q18" i="1"/>
  <c r="Q38" i="1" s="1"/>
  <c r="Q60" i="1" s="1"/>
  <c r="L81" i="1"/>
  <c r="L40" i="1"/>
  <c r="T81" i="1"/>
  <c r="T40" i="1"/>
  <c r="G72" i="1"/>
  <c r="F77" i="1"/>
  <c r="J77" i="1"/>
  <c r="I106" i="1"/>
  <c r="H105" i="1"/>
  <c r="H112" i="1"/>
  <c r="H113" i="1" s="1"/>
  <c r="H114" i="1" s="1"/>
  <c r="H136" i="1"/>
  <c r="G111" i="1" l="1"/>
  <c r="G112" i="1" s="1"/>
  <c r="G113" i="1" s="1"/>
  <c r="G114" i="1" s="1"/>
  <c r="G139" i="1"/>
  <c r="F140" i="1"/>
  <c r="J97" i="1"/>
  <c r="O39" i="1"/>
  <c r="O61" i="1" s="1"/>
  <c r="O74" i="1" s="1"/>
  <c r="O77" i="1" s="1"/>
  <c r="U39" i="1"/>
  <c r="U61" i="1" s="1"/>
  <c r="U74" i="1" s="1"/>
  <c r="U77" i="1" s="1"/>
  <c r="G140" i="1"/>
  <c r="Q69" i="1"/>
  <c r="Q72" i="1" s="1"/>
  <c r="R69" i="1"/>
  <c r="R72" i="1" s="1"/>
  <c r="N19" i="1"/>
  <c r="N29" i="1" s="1"/>
  <c r="N69" i="1"/>
  <c r="N72" i="1" s="1"/>
  <c r="S69" i="1"/>
  <c r="S72" i="1" s="1"/>
  <c r="H106" i="1"/>
  <c r="T19" i="1"/>
  <c r="T29" i="1" s="1"/>
  <c r="Q19" i="1"/>
  <c r="Q29" i="1" s="1"/>
  <c r="P39" i="1"/>
  <c r="P61" i="1" s="1"/>
  <c r="P74" i="1" s="1"/>
  <c r="P77" i="1" s="1"/>
  <c r="R19" i="1"/>
  <c r="R29" i="1" s="1"/>
  <c r="P69" i="1"/>
  <c r="P72" i="1" s="1"/>
  <c r="O69" i="1"/>
  <c r="O72" i="1" s="1"/>
  <c r="T69" i="1"/>
  <c r="T72" i="1" s="1"/>
  <c r="S19" i="1"/>
  <c r="S29" i="1" s="1"/>
  <c r="U69" i="1"/>
  <c r="U72" i="1" s="1"/>
  <c r="S39" i="1" l="1"/>
  <c r="S61" i="1" s="1"/>
  <c r="S74" i="1" s="1"/>
  <c r="S77" i="1" s="1"/>
  <c r="T39" i="1"/>
  <c r="T61" i="1" s="1"/>
  <c r="T74" i="1" s="1"/>
  <c r="T77" i="1" s="1"/>
  <c r="Q39" i="1"/>
  <c r="Q61" i="1" s="1"/>
  <c r="Q74" i="1" s="1"/>
  <c r="Q77" i="1" s="1"/>
  <c r="R95" i="1"/>
  <c r="R104" i="1" s="1"/>
  <c r="N95" i="1"/>
  <c r="N104" i="1" s="1"/>
  <c r="O95" i="1"/>
  <c r="O104" i="1" s="1"/>
  <c r="R39" i="1"/>
  <c r="R61" i="1" s="1"/>
  <c r="R74" i="1" s="1"/>
  <c r="R77" i="1" s="1"/>
  <c r="S95" i="1"/>
  <c r="S104" i="1" s="1"/>
  <c r="N39" i="1"/>
  <c r="N61" i="1" s="1"/>
  <c r="N74" i="1" s="1"/>
  <c r="N77" i="1" s="1"/>
  <c r="Q95" i="1"/>
  <c r="Q104" i="1" s="1"/>
  <c r="U95" i="1"/>
  <c r="U104" i="1" s="1"/>
  <c r="T95" i="1"/>
  <c r="T104" i="1" s="1"/>
  <c r="P95" i="1"/>
  <c r="P104" i="1" s="1"/>
</calcChain>
</file>

<file path=xl/comments1.xml><?xml version="1.0" encoding="utf-8"?>
<comments xmlns="http://schemas.openxmlformats.org/spreadsheetml/2006/main">
  <authors>
    <author>Воротынцева Марина А.</author>
  </authors>
  <commentList>
    <comment ref="L14" authorId="0">
      <text>
        <r>
          <rPr>
            <b/>
            <sz val="9"/>
            <color indexed="81"/>
            <rFont val="Tahoma"/>
            <family val="2"/>
            <charset val="204"/>
          </rPr>
          <t>Воротынцева Марина А.:</t>
        </r>
        <r>
          <rPr>
            <sz val="9"/>
            <color indexed="81"/>
            <rFont val="Tahoma"/>
            <family val="2"/>
            <charset val="204"/>
          </rPr>
          <t xml:space="preserve">
под утв.баланс ФАС</t>
        </r>
      </text>
    </comment>
    <comment ref="L24" authorId="0">
      <text>
        <r>
          <rPr>
            <b/>
            <sz val="9"/>
            <color indexed="81"/>
            <rFont val="Tahoma"/>
            <family val="2"/>
            <charset val="204"/>
          </rPr>
          <t>Воротынцева Марина А.:</t>
        </r>
        <r>
          <rPr>
            <sz val="9"/>
            <color indexed="81"/>
            <rFont val="Tahoma"/>
            <family val="2"/>
            <charset val="204"/>
          </rPr>
          <t xml:space="preserve">
под утвержденный баланс ФАС</t>
        </r>
      </text>
    </comment>
  </commentList>
</comments>
</file>

<file path=xl/sharedStrings.xml><?xml version="1.0" encoding="utf-8"?>
<sst xmlns="http://schemas.openxmlformats.org/spreadsheetml/2006/main" count="393" uniqueCount="116">
  <si>
    <r>
      <rPr>
        <b/>
        <sz val="11"/>
        <color theme="1"/>
        <rFont val="Times New Roman"/>
        <family val="1"/>
        <charset val="204"/>
      </rPr>
      <t>Таблица 1.9</t>
    </r>
    <r>
      <rPr>
        <sz val="11"/>
        <color theme="1"/>
        <rFont val="Times New Roman"/>
        <family val="1"/>
        <charset val="204"/>
      </rPr>
      <t xml:space="preserve">  - Прогноз перспективного потребления тепловой энергии отдельными категориями потребителей п.г.т. Излучинск</t>
    </r>
  </si>
  <si>
    <t>№ п/п</t>
  </si>
  <si>
    <t>Наименование показателя</t>
  </si>
  <si>
    <t>Годы реализации</t>
  </si>
  <si>
    <t>2013*</t>
  </si>
  <si>
    <t>2014*</t>
  </si>
  <si>
    <t>2015*</t>
  </si>
  <si>
    <t>по схеме</t>
  </si>
  <si>
    <t>Годовая выработка тепла, тыс. Гкал</t>
  </si>
  <si>
    <t>актуализация 2015</t>
  </si>
  <si>
    <t xml:space="preserve">Годовая выработка тепла, тыс. Гкал      </t>
  </si>
  <si>
    <t>актуализация 2016</t>
  </si>
  <si>
    <t>актуализация 2017</t>
  </si>
  <si>
    <t>Годовой расход тепла на собственные нужды, тыс. Гкал</t>
  </si>
  <si>
    <t xml:space="preserve">Годовой расход тепла на собственные нужды, тыс. Гкал          </t>
  </si>
  <si>
    <t xml:space="preserve">Годовой расход тепла на собственные нужды, тыс. Гкал         </t>
  </si>
  <si>
    <t>Годовой расход тепла на собственные нужды, тыс.Гкал</t>
  </si>
  <si>
    <t>2.1</t>
  </si>
  <si>
    <t xml:space="preserve">в % к выработке тепловой энергии  </t>
  </si>
  <si>
    <t xml:space="preserve">актуализация 2015 </t>
  </si>
  <si>
    <t xml:space="preserve">в % к выработке тепловой энергии     </t>
  </si>
  <si>
    <t>2.1.</t>
  </si>
  <si>
    <t>в % к выработке тепловой энергии</t>
  </si>
  <si>
    <t>Отпуск тепловой энергии, поставляемой с коллекторов источников тепловой энергии, тыс. Гкал</t>
  </si>
  <si>
    <t>3</t>
  </si>
  <si>
    <t xml:space="preserve">Отпуск тепловой энергии, поставляемой с коллекторов источников тепловой энергии, тыс. Гкал       </t>
  </si>
  <si>
    <t xml:space="preserve">Отпуск тепловой энергии, поставляемой с коллекторов источников тепловой энергии, тыс. Гкал     </t>
  </si>
  <si>
    <t xml:space="preserve">Отпуск тепловой энергии, поставляемой с коллекторов источников тепловой энергии, тыс. Гкал </t>
  </si>
  <si>
    <t>Покупная тепловая энергия,тыс. Гкал</t>
  </si>
  <si>
    <t xml:space="preserve">Расход энергии на хозяйственные нужды, тыс. Гкал   </t>
  </si>
  <si>
    <t>5</t>
  </si>
  <si>
    <t xml:space="preserve">Расход энергии на хозяйственные нужды с коллекторов , тыс. Гкал     </t>
  </si>
  <si>
    <t xml:space="preserve">Расход энергии на хозяйственные нужды с коллекторов , тыс. Гкал      </t>
  </si>
  <si>
    <t>Полезный отпуск тепловой энергии</t>
  </si>
  <si>
    <t>6</t>
  </si>
  <si>
    <t xml:space="preserve">Отпуск тепловой энергии в сеть         </t>
  </si>
  <si>
    <t xml:space="preserve">актуализация 2016 </t>
  </si>
  <si>
    <t>Отпуск тепловой энергии в сеть</t>
  </si>
  <si>
    <t>Потери тепловой энергии в тепловых сетях, в т.ч.</t>
  </si>
  <si>
    <t>7.1</t>
  </si>
  <si>
    <t>Через изоляцию</t>
  </si>
  <si>
    <t>7.2</t>
  </si>
  <si>
    <t>С потерями теплоносителя</t>
  </si>
  <si>
    <t>7.3</t>
  </si>
  <si>
    <t xml:space="preserve"> - в % к отпуску тепловой энергии</t>
  </si>
  <si>
    <r>
      <t xml:space="preserve">Потери тепловой энергии в тепловых сетях ЗАО "Нижневартовская ГРЭС", в т.ч.     </t>
    </r>
    <r>
      <rPr>
        <b/>
        <sz val="7"/>
        <color rgb="FF0070C0"/>
        <rFont val="Times New Roman"/>
        <family val="1"/>
        <charset val="204"/>
      </rPr>
      <t xml:space="preserve"> </t>
    </r>
  </si>
  <si>
    <t>7.4.</t>
  </si>
  <si>
    <t>Отпуск тепловой энергии на объекты хозяйственных нужд</t>
  </si>
  <si>
    <t>7</t>
  </si>
  <si>
    <t xml:space="preserve">Потери тепловой энергии в тепловых сетях ЗАО "Нижневартовская ГРЭС", в т.ч.     </t>
  </si>
  <si>
    <t>8</t>
  </si>
  <si>
    <t>Отпуск тепловой энергии из тепловой сети, в т.ч.</t>
  </si>
  <si>
    <r>
      <t xml:space="preserve">Отпуск тепловой энергии из тепловой сети (полезный отпуск), в т.ч.       </t>
    </r>
    <r>
      <rPr>
        <b/>
        <sz val="7"/>
        <color rgb="FF0070C0"/>
        <rFont val="Times New Roman"/>
        <family val="1"/>
        <charset val="204"/>
      </rPr>
      <t xml:space="preserve"> </t>
    </r>
  </si>
  <si>
    <t xml:space="preserve">Отпуск тепловой энергии из тепловой сети (полезный отпуск), в т.ч.       </t>
  </si>
  <si>
    <t>8.1</t>
  </si>
  <si>
    <t xml:space="preserve"> - собственное потребление</t>
  </si>
  <si>
    <t>8.1.</t>
  </si>
  <si>
    <t>8.2</t>
  </si>
  <si>
    <t xml:space="preserve"> - иные потребители, в т.ч.</t>
  </si>
  <si>
    <r>
      <t xml:space="preserve"> - иные потребители, в т.ч.     </t>
    </r>
    <r>
      <rPr>
        <b/>
        <sz val="7"/>
        <color rgb="FF0070C0"/>
        <rFont val="Times New Roman"/>
        <family val="1"/>
        <charset val="204"/>
      </rPr>
      <t xml:space="preserve"> </t>
    </r>
  </si>
  <si>
    <t xml:space="preserve"> - иные потребители, в т.ч.     </t>
  </si>
  <si>
    <t>8.2.</t>
  </si>
  <si>
    <t>8.2.1</t>
  </si>
  <si>
    <t>п.г.т. Излучинск жилой район</t>
  </si>
  <si>
    <t>8.2.1.</t>
  </si>
  <si>
    <t>8.2.1.1</t>
  </si>
  <si>
    <t xml:space="preserve"> - бюджетные потребители</t>
  </si>
  <si>
    <t>8.2.1.1.</t>
  </si>
  <si>
    <t>- бюджетные потребители</t>
  </si>
  <si>
    <t>8.2.1.2</t>
  </si>
  <si>
    <t xml:space="preserve"> - население</t>
  </si>
  <si>
    <t>8.2.1.2.</t>
  </si>
  <si>
    <t>- население</t>
  </si>
  <si>
    <t>8.2.3</t>
  </si>
  <si>
    <t xml:space="preserve"> - п.г.т. Излучинск промзона</t>
  </si>
  <si>
    <t>8.2.3.</t>
  </si>
  <si>
    <t>-п.г.т. Излучинск промзона</t>
  </si>
  <si>
    <t>8.2.4.</t>
  </si>
  <si>
    <t>Потери тепловой энергии в тепловых сетях ОАО "ИМКХ"(отпуск тепла для компенсации потерь), в т.ч.</t>
  </si>
  <si>
    <t>8.2.4.1.</t>
  </si>
  <si>
    <t>8.2.4.2.</t>
  </si>
  <si>
    <t>8.2.4.3.</t>
  </si>
  <si>
    <t xml:space="preserve"> - в % к отпуску тепловой энергии </t>
  </si>
  <si>
    <t>Потери тепловой энергии в тепловых сетях АО "ИМКХ"(отпуск тепла для компенсации потерь), в т.ч.</t>
  </si>
  <si>
    <t>8.2.6</t>
  </si>
  <si>
    <t xml:space="preserve"> - промзона НВ ГРЭС</t>
  </si>
  <si>
    <t>8.2.6.</t>
  </si>
  <si>
    <t>- промзона НВ ГРЭС</t>
  </si>
  <si>
    <t>* - фактические данные</t>
  </si>
  <si>
    <t>Исп. ОРТЭ М.А. Воротынцева</t>
  </si>
  <si>
    <t>28-55-34</t>
  </si>
  <si>
    <t>2016*</t>
  </si>
  <si>
    <t>** - плановые показатели в соответствии с заявки в РЭК Тюм.области, РСТ ХМАО</t>
  </si>
  <si>
    <t>актуализация 2018</t>
  </si>
  <si>
    <t>Годовая выработка тепла, всего тыс.Гкал, в т.ч.</t>
  </si>
  <si>
    <t>Годовая выработка тепла КЖП, тыс.Гкал</t>
  </si>
  <si>
    <t>Годовая выработка тепла, ТЭС тыс.Гкал</t>
  </si>
  <si>
    <t>Годовой расход тепла на собственные нужды, всего тыс.Гкал, в т.ч.</t>
  </si>
  <si>
    <t>Годовой расход тепла на собственные нужны КЖП, тыс.Гкал</t>
  </si>
  <si>
    <t>Годовой расход тепла на собственные нужды ТЭС, тыс.Гкал</t>
  </si>
  <si>
    <t>в % к выработке тепловой энергии в целом по ГРЭС, в т.ч.</t>
  </si>
  <si>
    <t>в % к выработке теплововй энергии в целом по ТЭС</t>
  </si>
  <si>
    <t>в % к выработке тепловой энергии в целом по КЖП</t>
  </si>
  <si>
    <t>Отпуск тепловой энергии, поставляемой с коллекторов источников тепловой энергии, всего тыс.Гкал, в т.ч.</t>
  </si>
  <si>
    <t>Отпуск тепловой энергии, поставляемой с коллекторов тепловой энергии ТЭС, тыс.Гкал</t>
  </si>
  <si>
    <t>Отпуск тепловой энергии, поставляемой с коллекторов источников тепловой энергии КЖП, тыс.Гкал</t>
  </si>
  <si>
    <t>Покупная тепловая энергия, тыс.Гкал</t>
  </si>
  <si>
    <t>Расход  энергии на хозяйственные нужды с коллекторов, тыс.Гкал</t>
  </si>
  <si>
    <t>АО "Нижневартовская ГРЭС"</t>
  </si>
  <si>
    <t>2017*</t>
  </si>
  <si>
    <t>2019**</t>
  </si>
  <si>
    <t>актуализация 2019</t>
  </si>
  <si>
    <t>2018*</t>
  </si>
  <si>
    <t>Приложение № 1</t>
  </si>
  <si>
    <t xml:space="preserve">к письму №                           от </t>
  </si>
  <si>
    <t>И.о. генерального директора   ________________________________А.В. Варварский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</si>
</sst>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0.0000"/>
    <numFmt numFmtId="167" formatCode="0.0%"/>
    <numFmt numFmtId="168" formatCode="0.00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rgb="FF0070C0"/>
      <name val="Times New Roman"/>
      <family val="1"/>
      <charset val="204"/>
    </font>
    <font>
      <sz val="7"/>
      <color rgb="FF0070C0"/>
      <name val="Times New Roman"/>
      <family val="1"/>
      <charset val="204"/>
    </font>
    <font>
      <sz val="7"/>
      <color theme="4" tint="-0.249977111117893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7"/>
      <color theme="3" tint="0.39997558519241921"/>
      <name val="Times New Roman"/>
      <family val="1"/>
      <charset val="204"/>
    </font>
    <font>
      <b/>
      <sz val="7"/>
      <color theme="4" tint="-0.249977111117893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00206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Alignment="1"/>
    <xf numFmtId="0" fontId="3" fillId="0" borderId="0" xfId="0" applyFont="1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/>
    <xf numFmtId="0" fontId="5" fillId="2" borderId="0" xfId="0" applyFont="1" applyFill="1"/>
    <xf numFmtId="0" fontId="4" fillId="0" borderId="0" xfId="0" applyFont="1" applyFill="1"/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10" fillId="0" borderId="0" xfId="0" applyFont="1"/>
    <xf numFmtId="0" fontId="11" fillId="0" borderId="0" xfId="0" applyFont="1"/>
    <xf numFmtId="49" fontId="11" fillId="0" borderId="0" xfId="0" applyNumberFormat="1" applyFont="1"/>
    <xf numFmtId="0" fontId="11" fillId="0" borderId="0" xfId="0" applyFont="1" applyAlignment="1">
      <alignment horizontal="left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49" fontId="11" fillId="0" borderId="0" xfId="0" applyNumberFormat="1" applyFont="1" applyAlignment="1"/>
    <xf numFmtId="0" fontId="13" fillId="0" borderId="0" xfId="0" applyFont="1"/>
    <xf numFmtId="49" fontId="4" fillId="0" borderId="0" xfId="0" applyNumberFormat="1" applyFont="1"/>
    <xf numFmtId="0" fontId="4" fillId="0" borderId="0" xfId="0" applyFont="1" applyAlignment="1">
      <alignment horizontal="left"/>
    </xf>
    <xf numFmtId="0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4" fontId="8" fillId="0" borderId="0" xfId="0" applyNumberFormat="1" applyFont="1"/>
    <xf numFmtId="164" fontId="4" fillId="0" borderId="0" xfId="0" applyNumberFormat="1" applyFont="1"/>
    <xf numFmtId="0" fontId="17" fillId="3" borderId="12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left" vertical="center" wrapText="1"/>
    </xf>
    <xf numFmtId="167" fontId="17" fillId="3" borderId="6" xfId="0" applyNumberFormat="1" applyFont="1" applyFill="1" applyBorder="1" applyAlignment="1">
      <alignment horizontal="center" vertical="center"/>
    </xf>
    <xf numFmtId="167" fontId="17" fillId="3" borderId="4" xfId="0" applyNumberFormat="1" applyFont="1" applyFill="1" applyBorder="1" applyAlignment="1">
      <alignment horizontal="center" vertical="center"/>
    </xf>
    <xf numFmtId="167" fontId="8" fillId="3" borderId="6" xfId="0" applyNumberFormat="1" applyFont="1" applyFill="1" applyBorder="1" applyAlignment="1">
      <alignment horizontal="center" vertical="center"/>
    </xf>
    <xf numFmtId="167" fontId="8" fillId="3" borderId="4" xfId="0" applyNumberFormat="1" applyFont="1" applyFill="1" applyBorder="1" applyAlignment="1">
      <alignment horizontal="center" vertical="center"/>
    </xf>
    <xf numFmtId="0" fontId="7" fillId="3" borderId="9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2" fontId="1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left" vertical="center" wrapText="1"/>
    </xf>
    <xf numFmtId="0" fontId="17" fillId="3" borderId="8" xfId="0" applyFont="1" applyFill="1" applyBorder="1" applyAlignment="1">
      <alignment horizontal="center" vertical="center"/>
    </xf>
    <xf numFmtId="167" fontId="8" fillId="3" borderId="12" xfId="0" applyNumberFormat="1" applyFont="1" applyFill="1" applyBorder="1" applyAlignment="1">
      <alignment horizontal="center" vertical="center"/>
    </xf>
    <xf numFmtId="49" fontId="17" fillId="3" borderId="6" xfId="0" applyNumberFormat="1" applyFont="1" applyFill="1" applyBorder="1" applyAlignment="1">
      <alignment horizontal="center" vertical="center"/>
    </xf>
    <xf numFmtId="0" fontId="17" fillId="3" borderId="6" xfId="0" applyNumberFormat="1" applyFont="1" applyFill="1" applyBorder="1" applyAlignment="1">
      <alignment horizontal="center" vertical="center"/>
    </xf>
    <xf numFmtId="166" fontId="17" fillId="3" borderId="6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left" vertical="center" wrapText="1"/>
    </xf>
    <xf numFmtId="166" fontId="8" fillId="3" borderId="6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10" fontId="8" fillId="3" borderId="12" xfId="0" applyNumberFormat="1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/>
    </xf>
    <xf numFmtId="164" fontId="9" fillId="3" borderId="6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/>
    </xf>
    <xf numFmtId="164" fontId="8" fillId="0" borderId="6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10" fontId="5" fillId="0" borderId="7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0" fontId="8" fillId="0" borderId="9" xfId="0" applyNumberFormat="1" applyFont="1" applyFill="1" applyBorder="1" applyAlignment="1">
      <alignment horizontal="center" vertical="center"/>
    </xf>
    <xf numFmtId="10" fontId="5" fillId="0" borderId="9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0" fontId="8" fillId="0" borderId="10" xfId="0" applyNumberFormat="1" applyFont="1" applyFill="1" applyBorder="1" applyAlignment="1">
      <alignment horizontal="center" vertical="center"/>
    </xf>
    <xf numFmtId="10" fontId="5" fillId="0" borderId="1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7" fontId="17" fillId="0" borderId="6" xfId="0" applyNumberFormat="1" applyFont="1" applyFill="1" applyBorder="1" applyAlignment="1">
      <alignment horizontal="center" vertical="center"/>
    </xf>
    <xf numFmtId="167" fontId="17" fillId="0" borderId="4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167" fontId="8" fillId="0" borderId="4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5" fillId="0" borderId="9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center" vertical="center"/>
    </xf>
    <xf numFmtId="2" fontId="16" fillId="0" borderId="6" xfId="0" applyNumberFormat="1" applyFont="1" applyFill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 vertical="center"/>
    </xf>
    <xf numFmtId="0" fontId="7" fillId="3" borderId="12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2" fontId="4" fillId="0" borderId="9" xfId="0" applyNumberFormat="1" applyFont="1" applyFill="1" applyBorder="1" applyAlignment="1">
      <alignment horizontal="center" vertical="center"/>
    </xf>
    <xf numFmtId="9" fontId="4" fillId="0" borderId="9" xfId="0" applyNumberFormat="1" applyFont="1" applyFill="1" applyBorder="1" applyAlignment="1">
      <alignment horizontal="center" vertical="center"/>
    </xf>
    <xf numFmtId="9" fontId="5" fillId="0" borderId="9" xfId="0" applyNumberFormat="1" applyFont="1" applyFill="1" applyBorder="1" applyAlignment="1">
      <alignment horizontal="center" vertical="center"/>
    </xf>
    <xf numFmtId="9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9" fontId="8" fillId="0" borderId="12" xfId="0" applyNumberFormat="1" applyFont="1" applyFill="1" applyBorder="1" applyAlignment="1">
      <alignment horizontal="center" vertical="center"/>
    </xf>
    <xf numFmtId="9" fontId="5" fillId="0" borderId="12" xfId="0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/>
    </xf>
    <xf numFmtId="167" fontId="8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166" fontId="8" fillId="0" borderId="10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 wrapText="1"/>
    </xf>
    <xf numFmtId="166" fontId="8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49" fontId="7" fillId="0" borderId="7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167" fontId="8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10" fontId="8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left" wrapText="1"/>
    </xf>
    <xf numFmtId="2" fontId="8" fillId="0" borderId="12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5" fontId="8" fillId="3" borderId="6" xfId="0" applyNumberFormat="1" applyFont="1" applyFill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/>
    </xf>
    <xf numFmtId="164" fontId="10" fillId="0" borderId="0" xfId="0" applyNumberFormat="1" applyFont="1"/>
    <xf numFmtId="164" fontId="8" fillId="3" borderId="4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164" fontId="14" fillId="3" borderId="5" xfId="0" applyNumberFormat="1" applyFont="1" applyFill="1" applyBorder="1" applyAlignment="1">
      <alignment horizontal="center" vertical="center"/>
    </xf>
    <xf numFmtId="164" fontId="14" fillId="3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1" xfId="0" applyNumberFormat="1" applyFont="1" applyFill="1" applyBorder="1" applyAlignment="1">
      <alignment horizontal="center" vertical="center"/>
    </xf>
    <xf numFmtId="49" fontId="7" fillId="3" borderId="5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1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83"/>
  <sheetViews>
    <sheetView tabSelected="1" view="pageBreakPreview" zoomScale="120" zoomScaleNormal="120" zoomScaleSheetLayoutView="120" workbookViewId="0">
      <pane xSplit="5" ySplit="10" topLeftCell="F89" activePane="bottomRight" state="frozen"/>
      <selection pane="topRight" activeCell="F1" sqref="F1"/>
      <selection pane="bottomLeft" activeCell="A9" sqref="A9"/>
      <selection pane="bottomRight" activeCell="C166" sqref="C166:U166"/>
    </sheetView>
  </sheetViews>
  <sheetFormatPr defaultRowHeight="10.5" outlineLevelRow="1" x14ac:dyDescent="0.2"/>
  <cols>
    <col min="1" max="1" width="4.28515625" style="4" customWidth="1"/>
    <col min="2" max="2" width="4.5703125" style="4" customWidth="1"/>
    <col min="3" max="3" width="6.7109375" style="4" customWidth="1"/>
    <col min="4" max="4" width="16.7109375" style="4" customWidth="1"/>
    <col min="5" max="5" width="31.5703125" style="4" customWidth="1"/>
    <col min="6" max="6" width="8" style="4" customWidth="1"/>
    <col min="7" max="7" width="7" style="4" customWidth="1"/>
    <col min="8" max="8" width="6.7109375" style="5" customWidth="1"/>
    <col min="9" max="9" width="7" style="4" customWidth="1"/>
    <col min="10" max="10" width="7.28515625" style="4" customWidth="1"/>
    <col min="11" max="11" width="7.140625" style="5" customWidth="1"/>
    <col min="12" max="12" width="6.7109375" style="4" customWidth="1"/>
    <col min="13" max="13" width="6.42578125" style="4" customWidth="1"/>
    <col min="14" max="15" width="6.5703125" style="4" customWidth="1"/>
    <col min="16" max="19" width="6.42578125" style="4" customWidth="1"/>
    <col min="20" max="20" width="6.7109375" style="4" customWidth="1"/>
    <col min="21" max="21" width="8.42578125" style="4" customWidth="1"/>
    <col min="22" max="22" width="9.7109375" style="4" customWidth="1"/>
    <col min="23" max="16384" width="9.140625" style="4"/>
  </cols>
  <sheetData>
    <row r="1" spans="3:21" ht="15" customHeight="1" x14ac:dyDescent="0.2">
      <c r="Q1" s="240" t="s">
        <v>113</v>
      </c>
      <c r="R1" s="240"/>
      <c r="S1" s="240"/>
      <c r="T1" s="240"/>
      <c r="U1" s="240"/>
    </row>
    <row r="2" spans="3:21" ht="15" customHeight="1" x14ac:dyDescent="0.2">
      <c r="Q2" s="240" t="s">
        <v>114</v>
      </c>
      <c r="R2" s="240"/>
      <c r="S2" s="240"/>
      <c r="T2" s="240"/>
      <c r="U2" s="240"/>
    </row>
    <row r="3" spans="3:21" ht="15" x14ac:dyDescent="0.25">
      <c r="C3" s="1" t="s">
        <v>0</v>
      </c>
      <c r="D3" s="1"/>
      <c r="E3" s="1"/>
      <c r="F3" s="1"/>
      <c r="G3" s="1"/>
      <c r="H3" s="1"/>
      <c r="I3" s="2"/>
      <c r="J3" s="1"/>
      <c r="K3" s="2"/>
      <c r="L3" s="1"/>
      <c r="M3" s="1"/>
      <c r="N3" s="1"/>
      <c r="O3" s="1"/>
      <c r="P3" s="3"/>
      <c r="Q3" s="3"/>
      <c r="R3" s="3"/>
      <c r="S3" s="3"/>
      <c r="T3" s="3"/>
      <c r="U3" s="3"/>
    </row>
    <row r="4" spans="3:21" ht="11.25" thickBot="1" x14ac:dyDescent="0.25">
      <c r="H4" s="4"/>
      <c r="I4" s="5"/>
    </row>
    <row r="5" spans="3:21" ht="11.25" thickBot="1" x14ac:dyDescent="0.25">
      <c r="C5" s="249" t="s">
        <v>1</v>
      </c>
      <c r="D5" s="249"/>
      <c r="E5" s="251" t="s">
        <v>2</v>
      </c>
      <c r="F5" s="253" t="s">
        <v>3</v>
      </c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5"/>
    </row>
    <row r="6" spans="3:21" ht="11.25" thickBot="1" x14ac:dyDescent="0.25">
      <c r="C6" s="250"/>
      <c r="D6" s="250"/>
      <c r="E6" s="252"/>
      <c r="F6" s="6" t="s">
        <v>4</v>
      </c>
      <c r="G6" s="6" t="s">
        <v>5</v>
      </c>
      <c r="H6" s="7" t="s">
        <v>6</v>
      </c>
      <c r="I6" s="6" t="s">
        <v>91</v>
      </c>
      <c r="J6" s="6" t="s">
        <v>109</v>
      </c>
      <c r="K6" s="64" t="s">
        <v>112</v>
      </c>
      <c r="L6" s="6" t="s">
        <v>110</v>
      </c>
      <c r="M6" s="6">
        <v>2020</v>
      </c>
      <c r="N6" s="8">
        <v>2021</v>
      </c>
      <c r="O6" s="6">
        <v>2022</v>
      </c>
      <c r="P6" s="6">
        <v>2023</v>
      </c>
      <c r="Q6" s="6">
        <v>2024</v>
      </c>
      <c r="R6" s="6">
        <v>2025</v>
      </c>
      <c r="S6" s="6">
        <v>2026</v>
      </c>
      <c r="T6" s="6">
        <v>2027</v>
      </c>
      <c r="U6" s="6">
        <v>2028</v>
      </c>
    </row>
    <row r="7" spans="3:21" hidden="1" outlineLevel="1" x14ac:dyDescent="0.2">
      <c r="C7" s="46">
        <v>1</v>
      </c>
      <c r="D7" s="46" t="s">
        <v>7</v>
      </c>
      <c r="E7" s="47" t="s">
        <v>8</v>
      </c>
      <c r="F7" s="9">
        <v>517.09040000000005</v>
      </c>
      <c r="G7" s="9">
        <v>501.01330000000002</v>
      </c>
      <c r="H7" s="9">
        <v>584.21929999999998</v>
      </c>
      <c r="I7" s="9">
        <v>592.78499999999997</v>
      </c>
      <c r="J7" s="9">
        <v>607.88699999999994</v>
      </c>
      <c r="K7" s="60">
        <v>607.88699999999994</v>
      </c>
      <c r="L7" s="9">
        <v>607.88699999999994</v>
      </c>
      <c r="M7" s="9">
        <v>607.88699999999994</v>
      </c>
      <c r="N7" s="9">
        <v>623.67430000000002</v>
      </c>
      <c r="O7" s="9">
        <v>627.28499999999997</v>
      </c>
      <c r="P7" s="10">
        <v>630.92219999999998</v>
      </c>
      <c r="Q7" s="10">
        <v>637.43209999999999</v>
      </c>
      <c r="R7" s="10">
        <v>643.94209999999998</v>
      </c>
      <c r="S7" s="10">
        <v>650.452</v>
      </c>
      <c r="T7" s="10">
        <v>656.96190000000001</v>
      </c>
      <c r="U7" s="10">
        <v>663.47190000000001</v>
      </c>
    </row>
    <row r="8" spans="3:21" s="5" customFormat="1" hidden="1" outlineLevel="1" x14ac:dyDescent="0.2">
      <c r="C8" s="28">
        <v>1</v>
      </c>
      <c r="D8" s="28" t="s">
        <v>9</v>
      </c>
      <c r="E8" s="29" t="s">
        <v>10</v>
      </c>
      <c r="F8" s="30">
        <v>476.03399999999999</v>
      </c>
      <c r="G8" s="30">
        <v>503.79599999999999</v>
      </c>
      <c r="H8" s="31">
        <f>196.741+262.259</f>
        <v>459</v>
      </c>
      <c r="I8" s="30">
        <v>484.31099999999998</v>
      </c>
      <c r="J8" s="30">
        <v>509.85399999999998</v>
      </c>
      <c r="K8" s="61">
        <v>509.85399999999998</v>
      </c>
      <c r="L8" s="30">
        <v>509.85399999999998</v>
      </c>
      <c r="M8" s="30">
        <v>509.85399999999998</v>
      </c>
      <c r="N8" s="30">
        <f t="shared" ref="N8:U9" si="0">N7</f>
        <v>623.67430000000002</v>
      </c>
      <c r="O8" s="30">
        <f t="shared" si="0"/>
        <v>627.28499999999997</v>
      </c>
      <c r="P8" s="32">
        <f t="shared" si="0"/>
        <v>630.92219999999998</v>
      </c>
      <c r="Q8" s="32">
        <f t="shared" si="0"/>
        <v>637.43209999999999</v>
      </c>
      <c r="R8" s="32">
        <f t="shared" si="0"/>
        <v>643.94209999999998</v>
      </c>
      <c r="S8" s="32">
        <f t="shared" si="0"/>
        <v>650.452</v>
      </c>
      <c r="T8" s="32">
        <f t="shared" si="0"/>
        <v>656.96190000000001</v>
      </c>
      <c r="U8" s="32">
        <f t="shared" si="0"/>
        <v>663.47190000000001</v>
      </c>
    </row>
    <row r="9" spans="3:21" s="5" customFormat="1" hidden="1" outlineLevel="1" x14ac:dyDescent="0.2">
      <c r="C9" s="37">
        <v>1</v>
      </c>
      <c r="D9" s="37" t="s">
        <v>11</v>
      </c>
      <c r="E9" s="38" t="s">
        <v>10</v>
      </c>
      <c r="F9" s="39">
        <v>476.03399999999999</v>
      </c>
      <c r="G9" s="39">
        <v>503.79599999999999</v>
      </c>
      <c r="H9" s="40">
        <v>479.31299999999999</v>
      </c>
      <c r="I9" s="39">
        <v>481.07299999999998</v>
      </c>
      <c r="J9" s="39">
        <v>513.94399999999996</v>
      </c>
      <c r="K9" s="62">
        <v>513.94399999999996</v>
      </c>
      <c r="L9" s="39">
        <v>513.94399999999996</v>
      </c>
      <c r="M9" s="39">
        <v>513.94399999999996</v>
      </c>
      <c r="N9" s="39">
        <f t="shared" si="0"/>
        <v>623.67430000000002</v>
      </c>
      <c r="O9" s="39">
        <f t="shared" si="0"/>
        <v>627.28499999999997</v>
      </c>
      <c r="P9" s="40">
        <f t="shared" si="0"/>
        <v>630.92219999999998</v>
      </c>
      <c r="Q9" s="40">
        <f t="shared" si="0"/>
        <v>637.43209999999999</v>
      </c>
      <c r="R9" s="40">
        <f t="shared" si="0"/>
        <v>643.94209999999998</v>
      </c>
      <c r="S9" s="40">
        <f t="shared" si="0"/>
        <v>650.452</v>
      </c>
      <c r="T9" s="40">
        <f t="shared" si="0"/>
        <v>656.96190000000001</v>
      </c>
      <c r="U9" s="40">
        <f>U8</f>
        <v>663.47190000000001</v>
      </c>
    </row>
    <row r="10" spans="3:21" s="5" customFormat="1" ht="15" hidden="1" customHeight="1" outlineLevel="1" thickBot="1" x14ac:dyDescent="0.25">
      <c r="C10" s="48">
        <v>1</v>
      </c>
      <c r="D10" s="48" t="s">
        <v>12</v>
      </c>
      <c r="E10" s="49" t="s">
        <v>8</v>
      </c>
      <c r="F10" s="50">
        <f>F9</f>
        <v>476.03399999999999</v>
      </c>
      <c r="G10" s="51">
        <v>503.79599999999999</v>
      </c>
      <c r="H10" s="52">
        <v>479.31299999999999</v>
      </c>
      <c r="I10" s="51">
        <v>495.12900000000002</v>
      </c>
      <c r="J10" s="51">
        <v>457.01900000000001</v>
      </c>
      <c r="K10" s="63">
        <v>449.50200000000001</v>
      </c>
      <c r="L10" s="51">
        <v>453.93400000000003</v>
      </c>
      <c r="M10" s="51">
        <v>465.88099999999997</v>
      </c>
      <c r="N10" s="51">
        <v>454.63200000000001</v>
      </c>
      <c r="O10" s="51">
        <v>627.28499999999997</v>
      </c>
      <c r="P10" s="53">
        <v>630.92200000000003</v>
      </c>
      <c r="Q10" s="53">
        <v>637.43200000000002</v>
      </c>
      <c r="R10" s="53">
        <v>643.94200000000001</v>
      </c>
      <c r="S10" s="53">
        <v>650.452</v>
      </c>
      <c r="T10" s="53">
        <v>656.96199999999999</v>
      </c>
      <c r="U10" s="53">
        <v>663.47199999999998</v>
      </c>
    </row>
    <row r="11" spans="3:21" s="54" customFormat="1" ht="15" hidden="1" customHeight="1" outlineLevel="1" thickBot="1" x14ac:dyDescent="0.25">
      <c r="C11" s="256">
        <v>1</v>
      </c>
      <c r="D11" s="256" t="s">
        <v>93</v>
      </c>
      <c r="E11" s="116" t="s">
        <v>94</v>
      </c>
      <c r="F11" s="117">
        <f>F12+F13</f>
        <v>476.03399999999999</v>
      </c>
      <c r="G11" s="117">
        <f t="shared" ref="G11:U11" si="1">G12+G13</f>
        <v>503.79599999999999</v>
      </c>
      <c r="H11" s="117">
        <f t="shared" si="1"/>
        <v>479.31299999999999</v>
      </c>
      <c r="I11" s="117">
        <f t="shared" si="1"/>
        <v>495.12900000000002</v>
      </c>
      <c r="J11" s="117">
        <f t="shared" si="1"/>
        <v>467.57099999999997</v>
      </c>
      <c r="K11" s="117">
        <f t="shared" si="1"/>
        <v>470.94900000000001</v>
      </c>
      <c r="L11" s="118">
        <f t="shared" si="1"/>
        <v>470.09999999999997</v>
      </c>
      <c r="M11" s="117">
        <f t="shared" si="1"/>
        <v>470.45800000000003</v>
      </c>
      <c r="N11" s="117">
        <f t="shared" si="1"/>
        <v>471.29599999999999</v>
      </c>
      <c r="O11" s="117">
        <f t="shared" si="1"/>
        <v>471.726</v>
      </c>
      <c r="P11" s="117">
        <f t="shared" si="1"/>
        <v>480.2</v>
      </c>
      <c r="Q11" s="117">
        <f t="shared" si="1"/>
        <v>480.2</v>
      </c>
      <c r="R11" s="117">
        <f t="shared" si="1"/>
        <v>480.2</v>
      </c>
      <c r="S11" s="117">
        <f t="shared" si="1"/>
        <v>480.2</v>
      </c>
      <c r="T11" s="117">
        <f t="shared" si="1"/>
        <v>480.2</v>
      </c>
      <c r="U11" s="117">
        <f t="shared" si="1"/>
        <v>480.2</v>
      </c>
    </row>
    <row r="12" spans="3:21" s="5" customFormat="1" ht="15" hidden="1" customHeight="1" outlineLevel="1" thickBot="1" x14ac:dyDescent="0.25">
      <c r="C12" s="257"/>
      <c r="D12" s="257"/>
      <c r="E12" s="49" t="s">
        <v>96</v>
      </c>
      <c r="F12" s="119">
        <v>467.03199999999998</v>
      </c>
      <c r="G12" s="120">
        <v>501.351</v>
      </c>
      <c r="H12" s="121">
        <v>466.66199999999998</v>
      </c>
      <c r="I12" s="120">
        <v>486.87200000000001</v>
      </c>
      <c r="J12" s="120">
        <v>456.26799999999997</v>
      </c>
      <c r="K12" s="120">
        <v>462.18900000000002</v>
      </c>
      <c r="L12" s="122">
        <v>467.45</v>
      </c>
      <c r="M12" s="120">
        <v>470.45800000000003</v>
      </c>
      <c r="N12" s="120">
        <v>471.29599999999999</v>
      </c>
      <c r="O12" s="120">
        <v>471.726</v>
      </c>
      <c r="P12" s="122">
        <v>480.2</v>
      </c>
      <c r="Q12" s="122">
        <v>480.2</v>
      </c>
      <c r="R12" s="122">
        <v>480.2</v>
      </c>
      <c r="S12" s="122">
        <v>480.2</v>
      </c>
      <c r="T12" s="122">
        <v>480.2</v>
      </c>
      <c r="U12" s="122">
        <v>480.2</v>
      </c>
    </row>
    <row r="13" spans="3:21" s="5" customFormat="1" ht="15" hidden="1" customHeight="1" outlineLevel="1" thickBot="1" x14ac:dyDescent="0.25">
      <c r="C13" s="258"/>
      <c r="D13" s="258"/>
      <c r="E13" s="49" t="s">
        <v>95</v>
      </c>
      <c r="F13" s="123">
        <v>9.0020000000000007</v>
      </c>
      <c r="G13" s="124">
        <v>2.4449999999999998</v>
      </c>
      <c r="H13" s="125">
        <v>12.651</v>
      </c>
      <c r="I13" s="124">
        <v>8.2569999999999997</v>
      </c>
      <c r="J13" s="124">
        <v>11.303000000000001</v>
      </c>
      <c r="K13" s="124">
        <v>8.76</v>
      </c>
      <c r="L13" s="126">
        <v>2.65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26">
        <v>0</v>
      </c>
    </row>
    <row r="14" spans="3:21" s="54" customFormat="1" ht="15" customHeight="1" collapsed="1" thickBot="1" x14ac:dyDescent="0.25">
      <c r="C14" s="244">
        <v>1</v>
      </c>
      <c r="D14" s="244" t="s">
        <v>111</v>
      </c>
      <c r="E14" s="67" t="s">
        <v>94</v>
      </c>
      <c r="F14" s="68">
        <f>F15+F16</f>
        <v>476.03399999999999</v>
      </c>
      <c r="G14" s="68">
        <f t="shared" ref="G14:U14" si="2">G15+G16</f>
        <v>503.79599999999999</v>
      </c>
      <c r="H14" s="68">
        <f t="shared" si="2"/>
        <v>479.31299999999999</v>
      </c>
      <c r="I14" s="68">
        <f t="shared" si="2"/>
        <v>495.12900000000002</v>
      </c>
      <c r="J14" s="68">
        <f t="shared" si="2"/>
        <v>467.57099999999997</v>
      </c>
      <c r="K14" s="68">
        <f t="shared" si="2"/>
        <v>521.952</v>
      </c>
      <c r="L14" s="69">
        <f t="shared" si="2"/>
        <v>464.23900000000003</v>
      </c>
      <c r="M14" s="68">
        <f t="shared" si="2"/>
        <v>469.13599999999997</v>
      </c>
      <c r="N14" s="68">
        <f t="shared" si="2"/>
        <v>456.44399999999996</v>
      </c>
      <c r="O14" s="68">
        <f t="shared" si="2"/>
        <v>472.13</v>
      </c>
      <c r="P14" s="68">
        <f t="shared" si="2"/>
        <v>453.81199999999995</v>
      </c>
      <c r="Q14" s="68">
        <f t="shared" si="2"/>
        <v>462.649</v>
      </c>
      <c r="R14" s="68">
        <f t="shared" si="2"/>
        <v>459.96999999999997</v>
      </c>
      <c r="S14" s="68">
        <f t="shared" si="2"/>
        <v>459.97</v>
      </c>
      <c r="T14" s="68">
        <f t="shared" si="2"/>
        <v>459.97</v>
      </c>
      <c r="U14" s="68">
        <f t="shared" si="2"/>
        <v>459.97</v>
      </c>
    </row>
    <row r="15" spans="3:21" s="5" customFormat="1" ht="15" customHeight="1" thickBot="1" x14ac:dyDescent="0.25">
      <c r="C15" s="245"/>
      <c r="D15" s="245"/>
      <c r="E15" s="70" t="s">
        <v>96</v>
      </c>
      <c r="F15" s="72">
        <v>467.03199999999998</v>
      </c>
      <c r="G15" s="72">
        <v>501.351</v>
      </c>
      <c r="H15" s="74">
        <v>466.66199999999998</v>
      </c>
      <c r="I15" s="72">
        <v>486.87200000000001</v>
      </c>
      <c r="J15" s="72">
        <v>456.26799999999997</v>
      </c>
      <c r="K15" s="72">
        <v>511.67399999999998</v>
      </c>
      <c r="L15" s="74">
        <v>461.61</v>
      </c>
      <c r="M15" s="237">
        <v>466.45699999999999</v>
      </c>
      <c r="N15" s="237">
        <v>453.76499999999999</v>
      </c>
      <c r="O15" s="237">
        <v>469.45100000000002</v>
      </c>
      <c r="P15" s="238">
        <v>451.13299999999998</v>
      </c>
      <c r="Q15" s="238">
        <v>459.97</v>
      </c>
      <c r="R15" s="238">
        <v>457.291</v>
      </c>
      <c r="S15" s="238">
        <v>459.97</v>
      </c>
      <c r="T15" s="238">
        <v>459.97</v>
      </c>
      <c r="U15" s="238">
        <v>459.97</v>
      </c>
    </row>
    <row r="16" spans="3:21" s="5" customFormat="1" ht="15" customHeight="1" thickBot="1" x14ac:dyDescent="0.25">
      <c r="C16" s="246"/>
      <c r="D16" s="246"/>
      <c r="E16" s="70" t="s">
        <v>95</v>
      </c>
      <c r="F16" s="76">
        <v>9.0020000000000007</v>
      </c>
      <c r="G16" s="76">
        <v>2.4449999999999998</v>
      </c>
      <c r="H16" s="78">
        <v>12.651</v>
      </c>
      <c r="I16" s="76">
        <v>8.2569999999999997</v>
      </c>
      <c r="J16" s="76">
        <v>11.303000000000001</v>
      </c>
      <c r="K16" s="76">
        <v>10.278</v>
      </c>
      <c r="L16" s="78">
        <v>2.629</v>
      </c>
      <c r="M16" s="239">
        <v>2.6789999999999998</v>
      </c>
      <c r="N16" s="239">
        <v>2.6789999999999998</v>
      </c>
      <c r="O16" s="239">
        <v>2.6789999999999998</v>
      </c>
      <c r="P16" s="239">
        <v>2.6789999999999998</v>
      </c>
      <c r="Q16" s="239">
        <v>2.6789999999999998</v>
      </c>
      <c r="R16" s="239">
        <v>2.6789999999999998</v>
      </c>
      <c r="S16" s="239">
        <v>0</v>
      </c>
      <c r="T16" s="239">
        <v>0</v>
      </c>
      <c r="U16" s="239">
        <v>0</v>
      </c>
    </row>
    <row r="17" spans="3:21" ht="21" hidden="1" outlineLevel="1" x14ac:dyDescent="0.2">
      <c r="C17" s="41">
        <v>2</v>
      </c>
      <c r="D17" s="41" t="s">
        <v>7</v>
      </c>
      <c r="E17" s="42" t="s">
        <v>13</v>
      </c>
      <c r="F17" s="43">
        <v>203.17959999999999</v>
      </c>
      <c r="G17" s="43">
        <v>196.86240000000001</v>
      </c>
      <c r="H17" s="43">
        <v>229.5564</v>
      </c>
      <c r="I17" s="43">
        <v>232.9221</v>
      </c>
      <c r="J17" s="43">
        <v>238.8561</v>
      </c>
      <c r="K17" s="30">
        <v>238.8561</v>
      </c>
      <c r="L17" s="43">
        <v>238.8561</v>
      </c>
      <c r="M17" s="43">
        <v>238.8561</v>
      </c>
      <c r="N17" s="43">
        <v>245.05940000000001</v>
      </c>
      <c r="O17" s="43">
        <v>246.47819999999999</v>
      </c>
      <c r="P17" s="43">
        <v>247.90729999999999</v>
      </c>
      <c r="Q17" s="43">
        <v>250.46520000000001</v>
      </c>
      <c r="R17" s="43">
        <v>253.0232</v>
      </c>
      <c r="S17" s="43">
        <v>255.58109999999999</v>
      </c>
      <c r="T17" s="43">
        <v>258.13909999999998</v>
      </c>
      <c r="U17" s="43">
        <v>260.697</v>
      </c>
    </row>
    <row r="18" spans="3:21" s="5" customFormat="1" ht="21" hidden="1" outlineLevel="1" x14ac:dyDescent="0.2">
      <c r="C18" s="33">
        <v>2</v>
      </c>
      <c r="D18" s="28" t="s">
        <v>9</v>
      </c>
      <c r="E18" s="34" t="s">
        <v>14</v>
      </c>
      <c r="F18" s="12">
        <v>242.14699999999999</v>
      </c>
      <c r="G18" s="12">
        <v>247.06299999999999</v>
      </c>
      <c r="H18" s="12">
        <v>230.78899999999999</v>
      </c>
      <c r="I18" s="12">
        <v>251.751</v>
      </c>
      <c r="J18" s="12">
        <v>267.14400000000001</v>
      </c>
      <c r="K18" s="12">
        <v>267.14400000000001</v>
      </c>
      <c r="L18" s="11">
        <v>267.14400000000001</v>
      </c>
      <c r="M18" s="11">
        <v>267.14400000000001</v>
      </c>
      <c r="N18" s="11">
        <f t="shared" ref="N18:U19" si="3">N8*0.5473</f>
        <v>341.33694439000004</v>
      </c>
      <c r="O18" s="11">
        <f t="shared" si="3"/>
        <v>343.31308050000001</v>
      </c>
      <c r="P18" s="11">
        <f t="shared" si="3"/>
        <v>345.30372005999999</v>
      </c>
      <c r="Q18" s="11">
        <f t="shared" si="3"/>
        <v>348.86658833000001</v>
      </c>
      <c r="R18" s="11">
        <f t="shared" si="3"/>
        <v>352.42951132999997</v>
      </c>
      <c r="S18" s="11">
        <f t="shared" si="3"/>
        <v>355.99237959999999</v>
      </c>
      <c r="T18" s="11">
        <f t="shared" si="3"/>
        <v>359.55524787000002</v>
      </c>
      <c r="U18" s="11">
        <f t="shared" si="3"/>
        <v>363.11817087000003</v>
      </c>
    </row>
    <row r="19" spans="3:21" s="5" customFormat="1" ht="21.75" hidden="1" outlineLevel="1" thickBot="1" x14ac:dyDescent="0.25">
      <c r="C19" s="44">
        <v>2</v>
      </c>
      <c r="D19" s="37" t="s">
        <v>11</v>
      </c>
      <c r="E19" s="45" t="s">
        <v>15</v>
      </c>
      <c r="F19" s="36">
        <v>242.14699999999999</v>
      </c>
      <c r="G19" s="36">
        <v>247.06299999999999</v>
      </c>
      <c r="H19" s="36">
        <v>244.09100000000001</v>
      </c>
      <c r="I19" s="36">
        <v>241.51300000000001</v>
      </c>
      <c r="J19" s="36">
        <v>259.03399999999999</v>
      </c>
      <c r="K19" s="36">
        <v>259.03399999999999</v>
      </c>
      <c r="L19" s="36">
        <v>259.03399999999999</v>
      </c>
      <c r="M19" s="36">
        <v>259.03399999999999</v>
      </c>
      <c r="N19" s="35">
        <f t="shared" si="3"/>
        <v>341.33694439000004</v>
      </c>
      <c r="O19" s="35">
        <f t="shared" si="3"/>
        <v>343.31308050000001</v>
      </c>
      <c r="P19" s="35">
        <f t="shared" si="3"/>
        <v>345.30372005999999</v>
      </c>
      <c r="Q19" s="35">
        <f t="shared" si="3"/>
        <v>348.86658833000001</v>
      </c>
      <c r="R19" s="35">
        <f t="shared" si="3"/>
        <v>352.42951132999997</v>
      </c>
      <c r="S19" s="35">
        <f t="shared" si="3"/>
        <v>355.99237959999999</v>
      </c>
      <c r="T19" s="35">
        <f t="shared" si="3"/>
        <v>359.55524787000002</v>
      </c>
      <c r="U19" s="35">
        <f t="shared" si="3"/>
        <v>363.11817087000003</v>
      </c>
    </row>
    <row r="20" spans="3:21" s="5" customFormat="1" ht="21.75" hidden="1" outlineLevel="1" thickBot="1" x14ac:dyDescent="0.25">
      <c r="C20" s="55">
        <v>2</v>
      </c>
      <c r="D20" s="55" t="s">
        <v>12</v>
      </c>
      <c r="E20" s="56" t="s">
        <v>16</v>
      </c>
      <c r="F20" s="57">
        <v>242.14699999999999</v>
      </c>
      <c r="G20" s="58">
        <v>247.06299999999999</v>
      </c>
      <c r="H20" s="57">
        <v>244.09100000000001</v>
      </c>
      <c r="I20" s="58">
        <v>232.887</v>
      </c>
      <c r="J20" s="58">
        <v>219.31899999999999</v>
      </c>
      <c r="K20" s="58">
        <v>223.96199999999999</v>
      </c>
      <c r="L20" s="58">
        <v>222.29400000000001</v>
      </c>
      <c r="M20" s="58">
        <v>216.86099999999999</v>
      </c>
      <c r="N20" s="59">
        <v>223.19200000000001</v>
      </c>
      <c r="O20" s="59">
        <v>343.31299999999999</v>
      </c>
      <c r="P20" s="59">
        <v>345.30399999999997</v>
      </c>
      <c r="Q20" s="59">
        <v>348.86700000000002</v>
      </c>
      <c r="R20" s="59">
        <v>352.43</v>
      </c>
      <c r="S20" s="59">
        <v>355.99200000000002</v>
      </c>
      <c r="T20" s="59">
        <v>359.55500000000001</v>
      </c>
      <c r="U20" s="59">
        <v>363.11799999999999</v>
      </c>
    </row>
    <row r="21" spans="3:21" s="54" customFormat="1" ht="20.25" hidden="1" customHeight="1" outlineLevel="1" thickBot="1" x14ac:dyDescent="0.25">
      <c r="C21" s="256">
        <v>2</v>
      </c>
      <c r="D21" s="256" t="s">
        <v>93</v>
      </c>
      <c r="E21" s="127" t="s">
        <v>97</v>
      </c>
      <c r="F21" s="128">
        <f>F22+F23</f>
        <v>242.14700000000002</v>
      </c>
      <c r="G21" s="128">
        <f t="shared" ref="G21:U21" si="4">G22+G23</f>
        <v>247.06300000000002</v>
      </c>
      <c r="H21" s="128">
        <f t="shared" si="4"/>
        <v>254.83</v>
      </c>
      <c r="I21" s="128">
        <f t="shared" si="4"/>
        <v>232.887</v>
      </c>
      <c r="J21" s="128">
        <f t="shared" si="4"/>
        <v>233.07400000000001</v>
      </c>
      <c r="K21" s="128">
        <f t="shared" si="4"/>
        <v>237.51900000000001</v>
      </c>
      <c r="L21" s="128">
        <f t="shared" si="4"/>
        <v>235.08500000000001</v>
      </c>
      <c r="M21" s="128">
        <f t="shared" si="4"/>
        <v>220.73599999999999</v>
      </c>
      <c r="N21" s="128">
        <f t="shared" si="4"/>
        <v>238.10900000000001</v>
      </c>
      <c r="O21" s="128">
        <f t="shared" si="4"/>
        <v>223.739</v>
      </c>
      <c r="P21" s="128">
        <f t="shared" si="4"/>
        <v>247.529</v>
      </c>
      <c r="Q21" s="128">
        <f t="shared" si="4"/>
        <v>240.25399999999999</v>
      </c>
      <c r="R21" s="128">
        <f t="shared" si="4"/>
        <v>239.834</v>
      </c>
      <c r="S21" s="128">
        <f t="shared" si="4"/>
        <v>239.42400000000001</v>
      </c>
      <c r="T21" s="128">
        <f t="shared" si="4"/>
        <v>239.01400000000001</v>
      </c>
      <c r="U21" s="128">
        <f t="shared" si="4"/>
        <v>238.60400000000001</v>
      </c>
    </row>
    <row r="22" spans="3:21" s="5" customFormat="1" ht="21.75" hidden="1" customHeight="1" outlineLevel="1" thickBot="1" x14ac:dyDescent="0.25">
      <c r="C22" s="257"/>
      <c r="D22" s="257"/>
      <c r="E22" s="129" t="s">
        <v>99</v>
      </c>
      <c r="F22" s="123">
        <v>241.43600000000001</v>
      </c>
      <c r="G22" s="124">
        <v>246.89500000000001</v>
      </c>
      <c r="H22" s="123">
        <v>254.17500000000001</v>
      </c>
      <c r="I22" s="124">
        <v>232.59899999999999</v>
      </c>
      <c r="J22" s="124">
        <v>232.72300000000001</v>
      </c>
      <c r="K22" s="124">
        <v>237.04900000000001</v>
      </c>
      <c r="L22" s="124">
        <v>235.001</v>
      </c>
      <c r="M22" s="124">
        <v>220.73599999999999</v>
      </c>
      <c r="N22" s="126">
        <v>238.10900000000001</v>
      </c>
      <c r="O22" s="126">
        <v>223.739</v>
      </c>
      <c r="P22" s="126">
        <v>247.529</v>
      </c>
      <c r="Q22" s="126">
        <v>240.25399999999999</v>
      </c>
      <c r="R22" s="126">
        <v>239.834</v>
      </c>
      <c r="S22" s="126">
        <v>239.42400000000001</v>
      </c>
      <c r="T22" s="126">
        <v>239.01400000000001</v>
      </c>
      <c r="U22" s="130">
        <v>238.60400000000001</v>
      </c>
    </row>
    <row r="23" spans="3:21" s="5" customFormat="1" ht="19.5" hidden="1" customHeight="1" outlineLevel="1" thickBot="1" x14ac:dyDescent="0.25">
      <c r="C23" s="258"/>
      <c r="D23" s="258"/>
      <c r="E23" s="131" t="s">
        <v>98</v>
      </c>
      <c r="F23" s="119">
        <v>0.71099999999999997</v>
      </c>
      <c r="G23" s="120">
        <v>0.16800000000000001</v>
      </c>
      <c r="H23" s="119">
        <v>0.65500000000000003</v>
      </c>
      <c r="I23" s="120">
        <v>0.28799999999999998</v>
      </c>
      <c r="J23" s="120">
        <v>0.35099999999999998</v>
      </c>
      <c r="K23" s="120">
        <v>0.47</v>
      </c>
      <c r="L23" s="120">
        <v>8.4000000000000005E-2</v>
      </c>
      <c r="M23" s="122">
        <v>0</v>
      </c>
      <c r="N23" s="122">
        <v>0</v>
      </c>
      <c r="O23" s="122">
        <v>0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32">
        <v>0</v>
      </c>
    </row>
    <row r="24" spans="3:21" s="54" customFormat="1" ht="20.25" customHeight="1" collapsed="1" thickBot="1" x14ac:dyDescent="0.25">
      <c r="C24" s="244">
        <v>2</v>
      </c>
      <c r="D24" s="244" t="s">
        <v>111</v>
      </c>
      <c r="E24" s="79" t="s">
        <v>97</v>
      </c>
      <c r="F24" s="80">
        <f>F25+F26</f>
        <v>242.14700000000002</v>
      </c>
      <c r="G24" s="80">
        <f t="shared" ref="G24:U24" si="5">G25+G26</f>
        <v>247.06300000000002</v>
      </c>
      <c r="H24" s="80">
        <f t="shared" si="5"/>
        <v>254.83</v>
      </c>
      <c r="I24" s="80">
        <f t="shared" si="5"/>
        <v>232.887</v>
      </c>
      <c r="J24" s="80">
        <f t="shared" si="5"/>
        <v>233.07400000000001</v>
      </c>
      <c r="K24" s="80">
        <f t="shared" si="5"/>
        <v>271.31900000000002</v>
      </c>
      <c r="L24" s="80">
        <f t="shared" si="5"/>
        <v>229.22399999999999</v>
      </c>
      <c r="M24" s="80">
        <f t="shared" si="5"/>
        <v>229.19200000000001</v>
      </c>
      <c r="N24" s="80">
        <f t="shared" si="5"/>
        <v>225.7</v>
      </c>
      <c r="O24" s="80">
        <f t="shared" si="5"/>
        <v>216.066</v>
      </c>
      <c r="P24" s="80">
        <f t="shared" si="5"/>
        <v>222.86799999999999</v>
      </c>
      <c r="Q24" s="80">
        <f t="shared" si="5"/>
        <v>231.905</v>
      </c>
      <c r="R24" s="80">
        <f t="shared" si="5"/>
        <v>231.905</v>
      </c>
      <c r="S24" s="80">
        <f t="shared" si="5"/>
        <v>231.792</v>
      </c>
      <c r="T24" s="80">
        <f t="shared" si="5"/>
        <v>231.792</v>
      </c>
      <c r="U24" s="80">
        <f t="shared" si="5"/>
        <v>236.18</v>
      </c>
    </row>
    <row r="25" spans="3:21" s="5" customFormat="1" ht="21.75" customHeight="1" thickBot="1" x14ac:dyDescent="0.25">
      <c r="C25" s="245"/>
      <c r="D25" s="245"/>
      <c r="E25" s="81" t="s">
        <v>99</v>
      </c>
      <c r="F25" s="75">
        <v>241.43600000000001</v>
      </c>
      <c r="G25" s="76">
        <v>246.89500000000001</v>
      </c>
      <c r="H25" s="75">
        <v>254.17500000000001</v>
      </c>
      <c r="I25" s="76">
        <v>232.59899999999999</v>
      </c>
      <c r="J25" s="76">
        <v>232.72300000000001</v>
      </c>
      <c r="K25" s="233">
        <v>271</v>
      </c>
      <c r="L25" s="76">
        <v>229.161</v>
      </c>
      <c r="M25" s="76">
        <v>229.07900000000001</v>
      </c>
      <c r="N25" s="78">
        <v>225.58699999999999</v>
      </c>
      <c r="O25" s="78">
        <v>215.953</v>
      </c>
      <c r="P25" s="78">
        <v>222.755</v>
      </c>
      <c r="Q25" s="78">
        <v>231.792</v>
      </c>
      <c r="R25" s="78">
        <v>231.792</v>
      </c>
      <c r="S25" s="78">
        <v>231.792</v>
      </c>
      <c r="T25" s="78">
        <v>231.792</v>
      </c>
      <c r="U25" s="236">
        <v>236.18</v>
      </c>
    </row>
    <row r="26" spans="3:21" s="5" customFormat="1" ht="19.5" customHeight="1" thickBot="1" x14ac:dyDescent="0.25">
      <c r="C26" s="246"/>
      <c r="D26" s="246"/>
      <c r="E26" s="82" t="s">
        <v>98</v>
      </c>
      <c r="F26" s="71">
        <v>0.71099999999999997</v>
      </c>
      <c r="G26" s="72">
        <v>0.16800000000000001</v>
      </c>
      <c r="H26" s="71">
        <v>0.65500000000000003</v>
      </c>
      <c r="I26" s="72">
        <v>0.28799999999999998</v>
      </c>
      <c r="J26" s="72">
        <v>0.35099999999999998</v>
      </c>
      <c r="K26" s="72">
        <v>0.31900000000000001</v>
      </c>
      <c r="L26" s="72">
        <v>6.3E-2</v>
      </c>
      <c r="M26" s="238">
        <v>0.113</v>
      </c>
      <c r="N26" s="238">
        <v>0.113</v>
      </c>
      <c r="O26" s="238">
        <v>0.113</v>
      </c>
      <c r="P26" s="238">
        <v>0.113</v>
      </c>
      <c r="Q26" s="238">
        <v>0.113</v>
      </c>
      <c r="R26" s="238">
        <v>0.113</v>
      </c>
      <c r="S26" s="238">
        <v>0</v>
      </c>
      <c r="T26" s="238">
        <v>0</v>
      </c>
      <c r="U26" s="238">
        <v>0</v>
      </c>
    </row>
    <row r="27" spans="3:21" hidden="1" outlineLevel="1" x14ac:dyDescent="0.2">
      <c r="C27" s="133" t="s">
        <v>17</v>
      </c>
      <c r="D27" s="133" t="s">
        <v>7</v>
      </c>
      <c r="E27" s="42" t="s">
        <v>18</v>
      </c>
      <c r="F27" s="134">
        <f t="shared" ref="F27:J29" si="6">F17/F7</f>
        <v>0.39292858656822865</v>
      </c>
      <c r="G27" s="134">
        <f t="shared" si="6"/>
        <v>0.39292849111989642</v>
      </c>
      <c r="H27" s="134">
        <f t="shared" si="6"/>
        <v>0.39292847737142544</v>
      </c>
      <c r="I27" s="134">
        <f t="shared" si="6"/>
        <v>0.39292846478908883</v>
      </c>
      <c r="J27" s="134">
        <f t="shared" si="6"/>
        <v>0.39292845545306943</v>
      </c>
      <c r="K27" s="135">
        <v>0.39292845545306943</v>
      </c>
      <c r="L27" s="134">
        <v>0.39292845545306943</v>
      </c>
      <c r="M27" s="134">
        <v>0.39292845545306943</v>
      </c>
      <c r="N27" s="134">
        <f t="shared" ref="N27:U27" si="7">N17/N7</f>
        <v>0.39292848847547512</v>
      </c>
      <c r="O27" s="134">
        <f t="shared" si="7"/>
        <v>0.39292857313661256</v>
      </c>
      <c r="P27" s="134">
        <f t="shared" si="7"/>
        <v>0.3929284783448736</v>
      </c>
      <c r="Q27" s="134">
        <f t="shared" si="7"/>
        <v>0.39292843896628366</v>
      </c>
      <c r="R27" s="134">
        <f t="shared" si="7"/>
        <v>0.39292849465813778</v>
      </c>
      <c r="S27" s="134">
        <f t="shared" si="7"/>
        <v>0.39292845590450948</v>
      </c>
      <c r="T27" s="134">
        <f t="shared" si="7"/>
        <v>0.39292857013473687</v>
      </c>
      <c r="U27" s="134">
        <f t="shared" si="7"/>
        <v>0.39292847217794757</v>
      </c>
    </row>
    <row r="28" spans="3:21" s="5" customFormat="1" hidden="1" outlineLevel="1" x14ac:dyDescent="0.2">
      <c r="C28" s="136" t="s">
        <v>17</v>
      </c>
      <c r="D28" s="136" t="s">
        <v>19</v>
      </c>
      <c r="E28" s="34" t="s">
        <v>20</v>
      </c>
      <c r="F28" s="137">
        <f t="shared" si="6"/>
        <v>0.50867585088460066</v>
      </c>
      <c r="G28" s="137">
        <f t="shared" si="6"/>
        <v>0.49040286147567663</v>
      </c>
      <c r="H28" s="137">
        <f t="shared" si="6"/>
        <v>0.50280827886710233</v>
      </c>
      <c r="I28" s="137">
        <f t="shared" si="6"/>
        <v>0.51981268234667399</v>
      </c>
      <c r="J28" s="137">
        <f t="shared" si="6"/>
        <v>0.52396176160234109</v>
      </c>
      <c r="K28" s="138">
        <v>0.52396176160234109</v>
      </c>
      <c r="L28" s="137">
        <v>0.52396176160234109</v>
      </c>
      <c r="M28" s="137">
        <v>0.52396176160234109</v>
      </c>
      <c r="N28" s="137">
        <v>0.54730000000000001</v>
      </c>
      <c r="O28" s="137">
        <v>0.54730000000000001</v>
      </c>
      <c r="P28" s="137">
        <v>0.54730000000000001</v>
      </c>
      <c r="Q28" s="137">
        <v>0.54730000000000001</v>
      </c>
      <c r="R28" s="137">
        <v>0.54730000000000001</v>
      </c>
      <c r="S28" s="137">
        <v>0.54730000000000001</v>
      </c>
      <c r="T28" s="137">
        <v>0.54730000000000001</v>
      </c>
      <c r="U28" s="137">
        <v>0.54730000000000001</v>
      </c>
    </row>
    <row r="29" spans="3:21" s="5" customFormat="1" ht="11.25" hidden="1" outlineLevel="1" thickBot="1" x14ac:dyDescent="0.25">
      <c r="C29" s="139" t="s">
        <v>17</v>
      </c>
      <c r="D29" s="139" t="s">
        <v>11</v>
      </c>
      <c r="E29" s="45" t="s">
        <v>20</v>
      </c>
      <c r="F29" s="140">
        <f t="shared" si="6"/>
        <v>0.50867585088460066</v>
      </c>
      <c r="G29" s="140">
        <f t="shared" si="6"/>
        <v>0.49040286147567663</v>
      </c>
      <c r="H29" s="140">
        <f t="shared" si="6"/>
        <v>0.50925178328148835</v>
      </c>
      <c r="I29" s="140">
        <f t="shared" si="6"/>
        <v>0.50202983746749452</v>
      </c>
      <c r="J29" s="140">
        <f t="shared" si="6"/>
        <v>0.50401211026882309</v>
      </c>
      <c r="K29" s="141">
        <v>0.50401211026882309</v>
      </c>
      <c r="L29" s="140">
        <v>0.50401211026882309</v>
      </c>
      <c r="M29" s="140">
        <v>0.50401211026882309</v>
      </c>
      <c r="N29" s="140">
        <f t="shared" ref="N29:U29" si="8">N19/N9</f>
        <v>0.54730000000000001</v>
      </c>
      <c r="O29" s="140">
        <f t="shared" si="8"/>
        <v>0.54730000000000001</v>
      </c>
      <c r="P29" s="140">
        <f t="shared" si="8"/>
        <v>0.54730000000000001</v>
      </c>
      <c r="Q29" s="140">
        <f t="shared" si="8"/>
        <v>0.54730000000000001</v>
      </c>
      <c r="R29" s="140">
        <f t="shared" si="8"/>
        <v>0.54730000000000001</v>
      </c>
      <c r="S29" s="140">
        <f t="shared" si="8"/>
        <v>0.54730000000000001</v>
      </c>
      <c r="T29" s="140">
        <f t="shared" si="8"/>
        <v>0.54730000000000001</v>
      </c>
      <c r="U29" s="140">
        <f t="shared" si="8"/>
        <v>0.54730000000000001</v>
      </c>
    </row>
    <row r="30" spans="3:21" s="5" customFormat="1" ht="16.5" hidden="1" customHeight="1" outlineLevel="1" thickBot="1" x14ac:dyDescent="0.25">
      <c r="C30" s="142" t="s">
        <v>21</v>
      </c>
      <c r="D30" s="142" t="s">
        <v>12</v>
      </c>
      <c r="E30" s="56" t="s">
        <v>22</v>
      </c>
      <c r="F30" s="143">
        <f t="shared" ref="F30:F36" si="9">F20/F10</f>
        <v>0.50867585088460066</v>
      </c>
      <c r="G30" s="143">
        <f t="shared" ref="G30:U30" si="10">G20/G10</f>
        <v>0.49040286147567663</v>
      </c>
      <c r="H30" s="143">
        <f t="shared" si="10"/>
        <v>0.50925178328148835</v>
      </c>
      <c r="I30" s="143">
        <f t="shared" si="10"/>
        <v>0.47035621019976609</v>
      </c>
      <c r="J30" s="143">
        <f t="shared" si="10"/>
        <v>0.47989033278703946</v>
      </c>
      <c r="K30" s="144">
        <f t="shared" si="10"/>
        <v>0.49824472416140525</v>
      </c>
      <c r="L30" s="143">
        <f t="shared" si="10"/>
        <v>0.48970555190842724</v>
      </c>
      <c r="M30" s="143">
        <f t="shared" si="10"/>
        <v>0.46548582148660284</v>
      </c>
      <c r="N30" s="143">
        <f t="shared" si="10"/>
        <v>0.49092892713227404</v>
      </c>
      <c r="O30" s="143">
        <f t="shared" si="10"/>
        <v>0.54729987166917748</v>
      </c>
      <c r="P30" s="143">
        <f t="shared" si="10"/>
        <v>0.54730061719198242</v>
      </c>
      <c r="Q30" s="143">
        <f t="shared" si="10"/>
        <v>0.54730073168588966</v>
      </c>
      <c r="R30" s="143">
        <f t="shared" si="10"/>
        <v>0.54730084386482014</v>
      </c>
      <c r="S30" s="143">
        <f t="shared" si="10"/>
        <v>0.54729941640582247</v>
      </c>
      <c r="T30" s="143">
        <f t="shared" si="10"/>
        <v>0.54729953939497267</v>
      </c>
      <c r="U30" s="143">
        <f t="shared" si="10"/>
        <v>0.54729965997057906</v>
      </c>
    </row>
    <row r="31" spans="3:21" s="54" customFormat="1" ht="20.25" hidden="1" customHeight="1" outlineLevel="1" thickBot="1" x14ac:dyDescent="0.25">
      <c r="C31" s="259" t="s">
        <v>21</v>
      </c>
      <c r="D31" s="259" t="s">
        <v>93</v>
      </c>
      <c r="E31" s="127" t="s">
        <v>100</v>
      </c>
      <c r="F31" s="145">
        <f t="shared" si="9"/>
        <v>0.50867585088460077</v>
      </c>
      <c r="G31" s="145">
        <f t="shared" ref="G31:U31" si="11">G21/G11</f>
        <v>0.49040286147567669</v>
      </c>
      <c r="H31" s="145">
        <f t="shared" si="11"/>
        <v>0.53165676708121834</v>
      </c>
      <c r="I31" s="145">
        <f t="shared" si="11"/>
        <v>0.47035621019976609</v>
      </c>
      <c r="J31" s="145">
        <f t="shared" si="11"/>
        <v>0.4984783059685054</v>
      </c>
      <c r="K31" s="145">
        <f t="shared" si="11"/>
        <v>0.50434123440117717</v>
      </c>
      <c r="L31" s="145">
        <f t="shared" si="11"/>
        <v>0.50007445224420344</v>
      </c>
      <c r="M31" s="145">
        <f t="shared" si="11"/>
        <v>0.46919384939782077</v>
      </c>
      <c r="N31" s="145">
        <f t="shared" si="11"/>
        <v>0.50522177145573066</v>
      </c>
      <c r="O31" s="145">
        <f t="shared" si="11"/>
        <v>0.47429863946443485</v>
      </c>
      <c r="P31" s="145">
        <f t="shared" si="11"/>
        <v>0.51547063723448561</v>
      </c>
      <c r="Q31" s="145">
        <f t="shared" si="11"/>
        <v>0.50032069970845483</v>
      </c>
      <c r="R31" s="145">
        <f t="shared" si="11"/>
        <v>0.49944606413994169</v>
      </c>
      <c r="S31" s="145">
        <f t="shared" si="11"/>
        <v>0.49859225322782175</v>
      </c>
      <c r="T31" s="145">
        <f t="shared" si="11"/>
        <v>0.4977384423157018</v>
      </c>
      <c r="U31" s="146">
        <f t="shared" si="11"/>
        <v>0.49688463140358186</v>
      </c>
    </row>
    <row r="32" spans="3:21" s="5" customFormat="1" ht="16.5" hidden="1" customHeight="1" outlineLevel="1" thickBot="1" x14ac:dyDescent="0.25">
      <c r="C32" s="260"/>
      <c r="D32" s="260"/>
      <c r="E32" s="129" t="s">
        <v>101</v>
      </c>
      <c r="F32" s="147">
        <f t="shared" si="9"/>
        <v>0.51695815276041046</v>
      </c>
      <c r="G32" s="147">
        <f t="shared" ref="G32:U32" si="12">G22/G12</f>
        <v>0.49245937476937318</v>
      </c>
      <c r="H32" s="147">
        <f t="shared" si="12"/>
        <v>0.54466616094732379</v>
      </c>
      <c r="I32" s="147">
        <f t="shared" si="12"/>
        <v>0.47774158300333552</v>
      </c>
      <c r="J32" s="147">
        <f t="shared" si="12"/>
        <v>0.51005768539542551</v>
      </c>
      <c r="K32" s="147">
        <f t="shared" si="12"/>
        <v>0.5128832577149175</v>
      </c>
      <c r="L32" s="147">
        <f t="shared" si="12"/>
        <v>0.50272970371162695</v>
      </c>
      <c r="M32" s="147">
        <f t="shared" si="12"/>
        <v>0.46919384939782077</v>
      </c>
      <c r="N32" s="147">
        <f t="shared" si="12"/>
        <v>0.50522177145573066</v>
      </c>
      <c r="O32" s="147">
        <f t="shared" si="12"/>
        <v>0.47429863946443485</v>
      </c>
      <c r="P32" s="147">
        <f t="shared" si="12"/>
        <v>0.51547063723448561</v>
      </c>
      <c r="Q32" s="147">
        <f t="shared" si="12"/>
        <v>0.50032069970845483</v>
      </c>
      <c r="R32" s="147">
        <f t="shared" si="12"/>
        <v>0.49944606413994169</v>
      </c>
      <c r="S32" s="147">
        <f t="shared" si="12"/>
        <v>0.49859225322782175</v>
      </c>
      <c r="T32" s="147">
        <f t="shared" si="12"/>
        <v>0.4977384423157018</v>
      </c>
      <c r="U32" s="148">
        <f t="shared" si="12"/>
        <v>0.49688463140358186</v>
      </c>
    </row>
    <row r="33" spans="3:21" s="5" customFormat="1" ht="16.5" hidden="1" customHeight="1" outlineLevel="1" thickBot="1" x14ac:dyDescent="0.25">
      <c r="C33" s="261"/>
      <c r="D33" s="261"/>
      <c r="E33" s="129" t="s">
        <v>102</v>
      </c>
      <c r="F33" s="147">
        <f t="shared" si="9"/>
        <v>7.8982448344812259E-2</v>
      </c>
      <c r="G33" s="147">
        <f t="shared" ref="G33:L33" si="13">G23/G13</f>
        <v>6.8711656441717797E-2</v>
      </c>
      <c r="H33" s="147">
        <f t="shared" si="13"/>
        <v>5.1774563275630389E-2</v>
      </c>
      <c r="I33" s="147">
        <f t="shared" si="13"/>
        <v>3.4879496185055106E-2</v>
      </c>
      <c r="J33" s="147">
        <f t="shared" si="13"/>
        <v>3.1053702556843314E-2</v>
      </c>
      <c r="K33" s="147">
        <f t="shared" si="13"/>
        <v>5.3652968036529677E-2</v>
      </c>
      <c r="L33" s="147">
        <f t="shared" si="13"/>
        <v>3.1698113207547174E-2</v>
      </c>
      <c r="M33" s="147">
        <v>0</v>
      </c>
      <c r="N33" s="147">
        <v>0</v>
      </c>
      <c r="O33" s="147">
        <v>0</v>
      </c>
      <c r="P33" s="147">
        <v>0</v>
      </c>
      <c r="Q33" s="147">
        <v>0</v>
      </c>
      <c r="R33" s="147">
        <v>0</v>
      </c>
      <c r="S33" s="147">
        <v>0</v>
      </c>
      <c r="T33" s="147">
        <v>0</v>
      </c>
      <c r="U33" s="148">
        <v>0</v>
      </c>
    </row>
    <row r="34" spans="3:21" s="54" customFormat="1" ht="20.25" customHeight="1" collapsed="1" thickBot="1" x14ac:dyDescent="0.25">
      <c r="C34" s="241" t="s">
        <v>21</v>
      </c>
      <c r="D34" s="241" t="s">
        <v>111</v>
      </c>
      <c r="E34" s="79" t="s">
        <v>100</v>
      </c>
      <c r="F34" s="85">
        <f t="shared" si="9"/>
        <v>0.50867585088460077</v>
      </c>
      <c r="G34" s="85">
        <f t="shared" ref="G34:U34" si="14">G24/G14</f>
        <v>0.49040286147567669</v>
      </c>
      <c r="H34" s="85">
        <f t="shared" si="14"/>
        <v>0.53165676708121834</v>
      </c>
      <c r="I34" s="85">
        <f t="shared" si="14"/>
        <v>0.47035621019976609</v>
      </c>
      <c r="J34" s="85">
        <f t="shared" si="14"/>
        <v>0.4984783059685054</v>
      </c>
      <c r="K34" s="85">
        <f>K24/K14</f>
        <v>0.51981599840598369</v>
      </c>
      <c r="L34" s="85">
        <f t="shared" si="14"/>
        <v>0.4937629109144212</v>
      </c>
      <c r="M34" s="85">
        <f t="shared" si="14"/>
        <v>0.48854063640394263</v>
      </c>
      <c r="N34" s="85">
        <f t="shared" si="14"/>
        <v>0.49447467816424362</v>
      </c>
      <c r="O34" s="85">
        <f t="shared" si="14"/>
        <v>0.45764090398830831</v>
      </c>
      <c r="P34" s="85">
        <f t="shared" si="14"/>
        <v>0.49110204225538334</v>
      </c>
      <c r="Q34" s="85">
        <f t="shared" si="14"/>
        <v>0.50125473090831274</v>
      </c>
      <c r="R34" s="85">
        <f t="shared" si="14"/>
        <v>0.50417418527295266</v>
      </c>
      <c r="S34" s="85">
        <f t="shared" si="14"/>
        <v>0.50392851707720066</v>
      </c>
      <c r="T34" s="85">
        <f t="shared" si="14"/>
        <v>0.50392851707720066</v>
      </c>
      <c r="U34" s="86">
        <f t="shared" si="14"/>
        <v>0.513468269669761</v>
      </c>
    </row>
    <row r="35" spans="3:21" s="5" customFormat="1" ht="16.5" customHeight="1" thickBot="1" x14ac:dyDescent="0.25">
      <c r="C35" s="242"/>
      <c r="D35" s="242"/>
      <c r="E35" s="81" t="s">
        <v>101</v>
      </c>
      <c r="F35" s="87">
        <f t="shared" si="9"/>
        <v>0.51695815276041046</v>
      </c>
      <c r="G35" s="87">
        <f t="shared" ref="G35:U35" si="15">G25/G15</f>
        <v>0.49245937476937318</v>
      </c>
      <c r="H35" s="87">
        <f t="shared" si="15"/>
        <v>0.54466616094732379</v>
      </c>
      <c r="I35" s="87">
        <f t="shared" si="15"/>
        <v>0.47774158300333552</v>
      </c>
      <c r="J35" s="87">
        <f t="shared" si="15"/>
        <v>0.51005768539542551</v>
      </c>
      <c r="K35" s="87">
        <f>K25/K15</f>
        <v>0.5296341029639966</v>
      </c>
      <c r="L35" s="87">
        <f t="shared" si="15"/>
        <v>0.49643855202443621</v>
      </c>
      <c r="M35" s="87">
        <f t="shared" si="15"/>
        <v>0.49110421753773664</v>
      </c>
      <c r="N35" s="87">
        <f t="shared" si="15"/>
        <v>0.49714499796149991</v>
      </c>
      <c r="O35" s="87">
        <f t="shared" si="15"/>
        <v>0.46001180101863665</v>
      </c>
      <c r="P35" s="87">
        <f t="shared" si="15"/>
        <v>0.49376791323179642</v>
      </c>
      <c r="Q35" s="87">
        <f t="shared" si="15"/>
        <v>0.50392851707720066</v>
      </c>
      <c r="R35" s="87">
        <f t="shared" si="15"/>
        <v>0.50688073896053065</v>
      </c>
      <c r="S35" s="87">
        <f t="shared" si="15"/>
        <v>0.50392851707720066</v>
      </c>
      <c r="T35" s="87">
        <f t="shared" si="15"/>
        <v>0.50392851707720066</v>
      </c>
      <c r="U35" s="88">
        <f t="shared" si="15"/>
        <v>0.513468269669761</v>
      </c>
    </row>
    <row r="36" spans="3:21" s="5" customFormat="1" ht="16.5" customHeight="1" thickBot="1" x14ac:dyDescent="0.25">
      <c r="C36" s="243"/>
      <c r="D36" s="243"/>
      <c r="E36" s="81" t="s">
        <v>102</v>
      </c>
      <c r="F36" s="87">
        <f t="shared" si="9"/>
        <v>7.8982448344812259E-2</v>
      </c>
      <c r="G36" s="87">
        <f t="shared" ref="G36:L36" si="16">G26/G16</f>
        <v>6.8711656441717797E-2</v>
      </c>
      <c r="H36" s="87">
        <f t="shared" si="16"/>
        <v>5.1774563275630389E-2</v>
      </c>
      <c r="I36" s="87">
        <f t="shared" si="16"/>
        <v>3.4879496185055106E-2</v>
      </c>
      <c r="J36" s="87">
        <f t="shared" si="16"/>
        <v>3.1053702556843314E-2</v>
      </c>
      <c r="K36" s="87">
        <f>K26/K16</f>
        <v>3.103716676396186E-2</v>
      </c>
      <c r="L36" s="87">
        <f t="shared" si="16"/>
        <v>2.3963484214530241E-2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8">
        <v>0</v>
      </c>
    </row>
    <row r="37" spans="3:21" ht="21" hidden="1" outlineLevel="1" x14ac:dyDescent="0.2">
      <c r="C37" s="41">
        <v>3</v>
      </c>
      <c r="D37" s="41" t="s">
        <v>7</v>
      </c>
      <c r="E37" s="42" t="s">
        <v>23</v>
      </c>
      <c r="F37" s="149">
        <f>F53+F59+F65</f>
        <v>313.91088000000002</v>
      </c>
      <c r="G37" s="149">
        <f>G53+G59+G65</f>
        <v>304.15088000000003</v>
      </c>
      <c r="H37" s="149">
        <f>H53+H59+H65</f>
        <v>354.66287999999997</v>
      </c>
      <c r="I37" s="149">
        <f>I53+I59+I65</f>
        <v>359.86288000000002</v>
      </c>
      <c r="J37" s="149">
        <f>J53+J59+J65</f>
        <v>369.03088000000002</v>
      </c>
      <c r="K37" s="150">
        <v>369.03088000000002</v>
      </c>
      <c r="L37" s="149">
        <v>369.03088000000002</v>
      </c>
      <c r="M37" s="149">
        <v>369.03088000000002</v>
      </c>
      <c r="N37" s="149">
        <f t="shared" ref="N37:U37" si="17">N53+N59+N65</f>
        <v>378.61488000000003</v>
      </c>
      <c r="O37" s="149">
        <f t="shared" si="17"/>
        <v>380.80688000000004</v>
      </c>
      <c r="P37" s="149">
        <f t="shared" si="17"/>
        <v>383.01488000000001</v>
      </c>
      <c r="Q37" s="149">
        <f t="shared" si="17"/>
        <v>386.96688</v>
      </c>
      <c r="R37" s="149">
        <f t="shared" si="17"/>
        <v>390.91888</v>
      </c>
      <c r="S37" s="149">
        <f t="shared" si="17"/>
        <v>394.87088</v>
      </c>
      <c r="T37" s="149">
        <f t="shared" si="17"/>
        <v>398.82288</v>
      </c>
      <c r="U37" s="149">
        <f t="shared" si="17"/>
        <v>402.77488</v>
      </c>
    </row>
    <row r="38" spans="3:21" s="5" customFormat="1" ht="21" hidden="1" outlineLevel="1" x14ac:dyDescent="0.2">
      <c r="C38" s="136" t="s">
        <v>24</v>
      </c>
      <c r="D38" s="33" t="s">
        <v>19</v>
      </c>
      <c r="E38" s="34" t="s">
        <v>25</v>
      </c>
      <c r="F38" s="151">
        <v>233.887</v>
      </c>
      <c r="G38" s="151">
        <v>256.733</v>
      </c>
      <c r="H38" s="151">
        <f>H8-H18</f>
        <v>228.21100000000001</v>
      </c>
      <c r="I38" s="151">
        <v>232.56</v>
      </c>
      <c r="J38" s="151">
        <v>242.71</v>
      </c>
      <c r="K38" s="152">
        <v>242.71</v>
      </c>
      <c r="L38" s="151">
        <v>242.71</v>
      </c>
      <c r="M38" s="151">
        <v>242.71</v>
      </c>
      <c r="N38" s="151">
        <f t="shared" ref="N38:U39" si="18">N8-N18</f>
        <v>282.33735560999997</v>
      </c>
      <c r="O38" s="151">
        <f t="shared" si="18"/>
        <v>283.97191949999996</v>
      </c>
      <c r="P38" s="151">
        <f t="shared" si="18"/>
        <v>285.61847993999999</v>
      </c>
      <c r="Q38" s="151">
        <f t="shared" si="18"/>
        <v>288.56551166999998</v>
      </c>
      <c r="R38" s="151">
        <f t="shared" si="18"/>
        <v>291.51258867000001</v>
      </c>
      <c r="S38" s="151">
        <f t="shared" si="18"/>
        <v>294.45962040000001</v>
      </c>
      <c r="T38" s="151">
        <f t="shared" si="18"/>
        <v>297.40665213</v>
      </c>
      <c r="U38" s="151">
        <f t="shared" si="18"/>
        <v>300.35372912999998</v>
      </c>
    </row>
    <row r="39" spans="3:21" s="5" customFormat="1" ht="21.75" hidden="1" outlineLevel="1" thickBot="1" x14ac:dyDescent="0.25">
      <c r="C39" s="139" t="s">
        <v>24</v>
      </c>
      <c r="D39" s="44" t="s">
        <v>11</v>
      </c>
      <c r="E39" s="45" t="s">
        <v>26</v>
      </c>
      <c r="F39" s="153">
        <v>233.887</v>
      </c>
      <c r="G39" s="153">
        <v>256.733</v>
      </c>
      <c r="H39" s="35">
        <v>224.483</v>
      </c>
      <c r="I39" s="153">
        <v>232.56</v>
      </c>
      <c r="J39" s="153">
        <v>237.7</v>
      </c>
      <c r="K39" s="154">
        <v>237.7</v>
      </c>
      <c r="L39" s="153">
        <v>237.7</v>
      </c>
      <c r="M39" s="153">
        <v>237.7</v>
      </c>
      <c r="N39" s="153">
        <f t="shared" si="18"/>
        <v>282.33735560999997</v>
      </c>
      <c r="O39" s="153">
        <f t="shared" si="18"/>
        <v>283.97191949999996</v>
      </c>
      <c r="P39" s="153">
        <f t="shared" si="18"/>
        <v>285.61847993999999</v>
      </c>
      <c r="Q39" s="153">
        <f t="shared" si="18"/>
        <v>288.56551166999998</v>
      </c>
      <c r="R39" s="153">
        <f t="shared" si="18"/>
        <v>291.51258867000001</v>
      </c>
      <c r="S39" s="153">
        <f t="shared" si="18"/>
        <v>294.45962040000001</v>
      </c>
      <c r="T39" s="153">
        <f t="shared" si="18"/>
        <v>297.40665213</v>
      </c>
      <c r="U39" s="153">
        <f t="shared" si="18"/>
        <v>300.35372912999998</v>
      </c>
    </row>
    <row r="40" spans="3:21" s="5" customFormat="1" ht="21.75" hidden="1" outlineLevel="1" thickBot="1" x14ac:dyDescent="0.25">
      <c r="C40" s="142" t="s">
        <v>24</v>
      </c>
      <c r="D40" s="55" t="s">
        <v>12</v>
      </c>
      <c r="E40" s="56" t="s">
        <v>27</v>
      </c>
      <c r="F40" s="155">
        <f>F10-F20</f>
        <v>233.887</v>
      </c>
      <c r="G40" s="156">
        <f t="shared" ref="G40:J40" si="19">G10-G20</f>
        <v>256.733</v>
      </c>
      <c r="H40" s="155">
        <v>224.483</v>
      </c>
      <c r="I40" s="157">
        <f>I10-I20</f>
        <v>262.24200000000002</v>
      </c>
      <c r="J40" s="156">
        <f t="shared" si="19"/>
        <v>237.70000000000002</v>
      </c>
      <c r="K40" s="158">
        <v>233.43</v>
      </c>
      <c r="L40" s="156">
        <f>L62+L56</f>
        <v>233.19200000000001</v>
      </c>
      <c r="M40" s="156">
        <f t="shared" ref="M40:U40" si="20">M62+M56</f>
        <v>233.33300000000003</v>
      </c>
      <c r="N40" s="156">
        <f t="shared" si="20"/>
        <v>233.19600000000003</v>
      </c>
      <c r="O40" s="156">
        <f t="shared" si="20"/>
        <v>239.30600000000001</v>
      </c>
      <c r="P40" s="156">
        <f t="shared" si="20"/>
        <v>239.53600000000003</v>
      </c>
      <c r="Q40" s="156">
        <f t="shared" si="20"/>
        <v>239.946</v>
      </c>
      <c r="R40" s="156">
        <f t="shared" si="20"/>
        <v>240.36600000000001</v>
      </c>
      <c r="S40" s="156">
        <f t="shared" si="20"/>
        <v>240.77600000000001</v>
      </c>
      <c r="T40" s="156">
        <f t="shared" si="20"/>
        <v>241.18600000000001</v>
      </c>
      <c r="U40" s="156">
        <f t="shared" si="20"/>
        <v>241.59600000000003</v>
      </c>
    </row>
    <row r="41" spans="3:21" s="54" customFormat="1" ht="34.5" hidden="1" customHeight="1" outlineLevel="1" thickBot="1" x14ac:dyDescent="0.25">
      <c r="C41" s="259" t="s">
        <v>24</v>
      </c>
      <c r="D41" s="256" t="s">
        <v>93</v>
      </c>
      <c r="E41" s="127" t="s">
        <v>103</v>
      </c>
      <c r="F41" s="159">
        <f>F42+F43</f>
        <v>233.887</v>
      </c>
      <c r="G41" s="159">
        <f t="shared" ref="G41:U41" si="21">G42+G43</f>
        <v>256.733</v>
      </c>
      <c r="H41" s="159">
        <f t="shared" si="21"/>
        <v>224.483</v>
      </c>
      <c r="I41" s="159">
        <f t="shared" si="21"/>
        <v>262.24200000000002</v>
      </c>
      <c r="J41" s="159">
        <f t="shared" si="21"/>
        <v>234.49699999999999</v>
      </c>
      <c r="K41" s="159">
        <f t="shared" si="21"/>
        <v>233.42999999999998</v>
      </c>
      <c r="L41" s="159">
        <f t="shared" si="21"/>
        <v>235.01500000000001</v>
      </c>
      <c r="M41" s="159">
        <f t="shared" si="21"/>
        <v>249.72200000000001</v>
      </c>
      <c r="N41" s="159">
        <f t="shared" si="21"/>
        <v>233.18700000000001</v>
      </c>
      <c r="O41" s="159">
        <f t="shared" si="21"/>
        <v>247.98699999999999</v>
      </c>
      <c r="P41" s="159">
        <f t="shared" si="21"/>
        <v>232.67099999999999</v>
      </c>
      <c r="Q41" s="159">
        <f t="shared" si="21"/>
        <v>239.946</v>
      </c>
      <c r="R41" s="159">
        <f t="shared" si="21"/>
        <v>240.36600000000001</v>
      </c>
      <c r="S41" s="159">
        <f t="shared" si="21"/>
        <v>240.77600000000001</v>
      </c>
      <c r="T41" s="159">
        <f t="shared" si="21"/>
        <v>241.18600000000001</v>
      </c>
      <c r="U41" s="159">
        <f t="shared" si="21"/>
        <v>241.596</v>
      </c>
    </row>
    <row r="42" spans="3:21" s="5" customFormat="1" ht="24.75" hidden="1" customHeight="1" outlineLevel="1" thickBot="1" x14ac:dyDescent="0.25">
      <c r="C42" s="260"/>
      <c r="D42" s="257"/>
      <c r="E42" s="129" t="s">
        <v>104</v>
      </c>
      <c r="F42" s="125">
        <v>225.596</v>
      </c>
      <c r="G42" s="126">
        <v>254.45599999999999</v>
      </c>
      <c r="H42" s="125">
        <v>212.48699999999999</v>
      </c>
      <c r="I42" s="126">
        <v>254.273</v>
      </c>
      <c r="J42" s="126">
        <v>223.54499999999999</v>
      </c>
      <c r="K42" s="126">
        <v>225.14</v>
      </c>
      <c r="L42" s="126">
        <v>232.44900000000001</v>
      </c>
      <c r="M42" s="126">
        <v>249.72200000000001</v>
      </c>
      <c r="N42" s="126">
        <v>233.18700000000001</v>
      </c>
      <c r="O42" s="126">
        <v>247.98699999999999</v>
      </c>
      <c r="P42" s="126">
        <v>232.67099999999999</v>
      </c>
      <c r="Q42" s="126">
        <v>239.946</v>
      </c>
      <c r="R42" s="126">
        <v>240.36600000000001</v>
      </c>
      <c r="S42" s="126">
        <v>240.77600000000001</v>
      </c>
      <c r="T42" s="126">
        <v>241.18600000000001</v>
      </c>
      <c r="U42" s="126">
        <v>241.596</v>
      </c>
    </row>
    <row r="43" spans="3:21" s="5" customFormat="1" ht="33" hidden="1" customHeight="1" outlineLevel="1" thickBot="1" x14ac:dyDescent="0.25">
      <c r="C43" s="261"/>
      <c r="D43" s="258"/>
      <c r="E43" s="131" t="s">
        <v>105</v>
      </c>
      <c r="F43" s="121">
        <v>8.2910000000000004</v>
      </c>
      <c r="G43" s="122">
        <v>2.2770000000000001</v>
      </c>
      <c r="H43" s="121">
        <v>11.996</v>
      </c>
      <c r="I43" s="122">
        <v>7.9690000000000003</v>
      </c>
      <c r="J43" s="122">
        <v>10.952</v>
      </c>
      <c r="K43" s="122">
        <v>8.2899999999999991</v>
      </c>
      <c r="L43" s="122">
        <v>2.5659999999999998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0</v>
      </c>
      <c r="S43" s="122">
        <v>0</v>
      </c>
      <c r="T43" s="122">
        <v>0</v>
      </c>
      <c r="U43" s="122">
        <v>0</v>
      </c>
    </row>
    <row r="44" spans="3:21" s="54" customFormat="1" ht="34.5" customHeight="1" collapsed="1" thickBot="1" x14ac:dyDescent="0.25">
      <c r="C44" s="241" t="s">
        <v>24</v>
      </c>
      <c r="D44" s="244" t="s">
        <v>111</v>
      </c>
      <c r="E44" s="79" t="s">
        <v>103</v>
      </c>
      <c r="F44" s="92">
        <f>F45+F46</f>
        <v>233.887</v>
      </c>
      <c r="G44" s="92">
        <f t="shared" ref="G44:U44" si="22">G45+G46</f>
        <v>256.733</v>
      </c>
      <c r="H44" s="92">
        <f t="shared" si="22"/>
        <v>224.483</v>
      </c>
      <c r="I44" s="92">
        <f t="shared" si="22"/>
        <v>262.24200000000002</v>
      </c>
      <c r="J44" s="92">
        <f t="shared" si="22"/>
        <v>234.49699999999999</v>
      </c>
      <c r="K44" s="92">
        <f t="shared" si="22"/>
        <v>250.63300000000001</v>
      </c>
      <c r="L44" s="92">
        <f t="shared" si="22"/>
        <v>235.01500000000001</v>
      </c>
      <c r="M44" s="92">
        <f t="shared" si="22"/>
        <v>239.94399999999999</v>
      </c>
      <c r="N44" s="92">
        <f t="shared" si="22"/>
        <v>230.744</v>
      </c>
      <c r="O44" s="92">
        <f t="shared" si="22"/>
        <v>256.06399999999996</v>
      </c>
      <c r="P44" s="92">
        <f t="shared" si="22"/>
        <v>230.94399999999999</v>
      </c>
      <c r="Q44" s="92">
        <f t="shared" si="22"/>
        <v>230.744</v>
      </c>
      <c r="R44" s="92">
        <f t="shared" si="22"/>
        <v>228.178</v>
      </c>
      <c r="S44" s="92">
        <f t="shared" si="22"/>
        <v>228.178</v>
      </c>
      <c r="T44" s="92">
        <f t="shared" si="22"/>
        <v>228.178</v>
      </c>
      <c r="U44" s="92">
        <f t="shared" si="22"/>
        <v>228.178</v>
      </c>
    </row>
    <row r="45" spans="3:21" s="5" customFormat="1" ht="24.75" customHeight="1" thickBot="1" x14ac:dyDescent="0.25">
      <c r="C45" s="242"/>
      <c r="D45" s="245"/>
      <c r="E45" s="81" t="s">
        <v>104</v>
      </c>
      <c r="F45" s="77">
        <v>225.596</v>
      </c>
      <c r="G45" s="78">
        <v>254.45599999999999</v>
      </c>
      <c r="H45" s="77">
        <v>212.48699999999999</v>
      </c>
      <c r="I45" s="78">
        <v>254.273</v>
      </c>
      <c r="J45" s="78">
        <v>223.54499999999999</v>
      </c>
      <c r="K45" s="78">
        <v>240.67400000000001</v>
      </c>
      <c r="L45" s="78">
        <v>232.44900000000001</v>
      </c>
      <c r="M45" s="239">
        <v>237.37799999999999</v>
      </c>
      <c r="N45" s="239">
        <v>228.178</v>
      </c>
      <c r="O45" s="239">
        <v>253.49799999999999</v>
      </c>
      <c r="P45" s="239">
        <v>228.37799999999999</v>
      </c>
      <c r="Q45" s="239">
        <v>228.178</v>
      </c>
      <c r="R45" s="239">
        <v>228.178</v>
      </c>
      <c r="S45" s="239">
        <v>228.178</v>
      </c>
      <c r="T45" s="239">
        <v>228.178</v>
      </c>
      <c r="U45" s="239">
        <v>228.178</v>
      </c>
    </row>
    <row r="46" spans="3:21" s="5" customFormat="1" ht="33" customHeight="1" thickBot="1" x14ac:dyDescent="0.25">
      <c r="C46" s="243"/>
      <c r="D46" s="246"/>
      <c r="E46" s="82" t="s">
        <v>105</v>
      </c>
      <c r="F46" s="73">
        <v>8.2910000000000004</v>
      </c>
      <c r="G46" s="74">
        <v>2.2770000000000001</v>
      </c>
      <c r="H46" s="73">
        <v>11.996</v>
      </c>
      <c r="I46" s="74">
        <v>7.9690000000000003</v>
      </c>
      <c r="J46" s="74">
        <v>10.952</v>
      </c>
      <c r="K46" s="74">
        <v>9.9589999999999996</v>
      </c>
      <c r="L46" s="74">
        <v>2.5659999999999998</v>
      </c>
      <c r="M46" s="238">
        <v>2.5659999999999998</v>
      </c>
      <c r="N46" s="238">
        <v>2.5659999999999998</v>
      </c>
      <c r="O46" s="238">
        <v>2.5659999999999998</v>
      </c>
      <c r="P46" s="238">
        <v>2.5659999999999998</v>
      </c>
      <c r="Q46" s="238">
        <v>2.5659999999999998</v>
      </c>
      <c r="R46" s="238">
        <v>0</v>
      </c>
      <c r="S46" s="238">
        <v>0</v>
      </c>
      <c r="T46" s="238">
        <v>0</v>
      </c>
      <c r="U46" s="238">
        <v>0</v>
      </c>
    </row>
    <row r="47" spans="3:21" hidden="1" outlineLevel="1" x14ac:dyDescent="0.2">
      <c r="C47" s="41">
        <v>4</v>
      </c>
      <c r="D47" s="41" t="s">
        <v>7</v>
      </c>
      <c r="E47" s="42" t="s">
        <v>28</v>
      </c>
      <c r="F47" s="43">
        <v>0</v>
      </c>
      <c r="G47" s="43">
        <v>0</v>
      </c>
      <c r="H47" s="43">
        <v>0</v>
      </c>
      <c r="I47" s="30">
        <v>0</v>
      </c>
      <c r="J47" s="43">
        <v>0</v>
      </c>
      <c r="K47" s="61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</row>
    <row r="48" spans="3:21" s="5" customFormat="1" hidden="1" outlineLevel="1" x14ac:dyDescent="0.2">
      <c r="C48" s="33">
        <v>4</v>
      </c>
      <c r="D48" s="33" t="s">
        <v>9</v>
      </c>
      <c r="E48" s="34" t="s">
        <v>28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60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</row>
    <row r="49" spans="3:21" s="5" customFormat="1" ht="11.25" hidden="1" outlineLevel="1" thickBot="1" x14ac:dyDescent="0.25">
      <c r="C49" s="44">
        <v>4</v>
      </c>
      <c r="D49" s="44" t="s">
        <v>11</v>
      </c>
      <c r="E49" s="45" t="s">
        <v>28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161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</row>
    <row r="50" spans="3:21" s="5" customFormat="1" ht="11.25" hidden="1" outlineLevel="1" thickBot="1" x14ac:dyDescent="0.25">
      <c r="C50" s="55">
        <v>4</v>
      </c>
      <c r="D50" s="55" t="s">
        <v>12</v>
      </c>
      <c r="E50" s="56" t="s">
        <v>28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162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  <c r="R50" s="58">
        <v>0</v>
      </c>
      <c r="S50" s="58">
        <v>0</v>
      </c>
      <c r="T50" s="58">
        <v>0</v>
      </c>
      <c r="U50" s="58">
        <v>0</v>
      </c>
    </row>
    <row r="51" spans="3:21" s="5" customFormat="1" ht="13.5" hidden="1" customHeight="1" outlineLevel="1" thickBot="1" x14ac:dyDescent="0.25">
      <c r="C51" s="163">
        <v>4</v>
      </c>
      <c r="D51" s="164" t="s">
        <v>93</v>
      </c>
      <c r="E51" s="127" t="s">
        <v>106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65">
        <v>0</v>
      </c>
      <c r="L51" s="128">
        <v>0</v>
      </c>
      <c r="M51" s="128">
        <v>0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0</v>
      </c>
      <c r="T51" s="128">
        <v>0</v>
      </c>
      <c r="U51" s="128">
        <v>0</v>
      </c>
    </row>
    <row r="52" spans="3:21" s="5" customFormat="1" ht="13.5" customHeight="1" collapsed="1" thickBot="1" x14ac:dyDescent="0.25">
      <c r="C52" s="94">
        <v>4</v>
      </c>
      <c r="D52" s="95" t="s">
        <v>111</v>
      </c>
      <c r="E52" s="79" t="s">
        <v>106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  <c r="N52" s="80">
        <v>0</v>
      </c>
      <c r="O52" s="80">
        <v>0</v>
      </c>
      <c r="P52" s="80">
        <v>0</v>
      </c>
      <c r="Q52" s="80">
        <v>0</v>
      </c>
      <c r="R52" s="80">
        <v>0</v>
      </c>
      <c r="S52" s="80">
        <v>0</v>
      </c>
      <c r="T52" s="80">
        <v>0</v>
      </c>
      <c r="U52" s="80">
        <v>0</v>
      </c>
    </row>
    <row r="53" spans="3:21" hidden="1" outlineLevel="1" x14ac:dyDescent="0.2">
      <c r="C53" s="133">
        <v>5</v>
      </c>
      <c r="D53" s="133" t="s">
        <v>7</v>
      </c>
      <c r="E53" s="42" t="s">
        <v>29</v>
      </c>
      <c r="F53" s="166">
        <v>23.990880000000001</v>
      </c>
      <c r="G53" s="166">
        <v>23.990880000000001</v>
      </c>
      <c r="H53" s="166">
        <v>23.990880000000001</v>
      </c>
      <c r="I53" s="166">
        <v>23.990880000000001</v>
      </c>
      <c r="J53" s="166">
        <v>23.990880000000001</v>
      </c>
      <c r="K53" s="167">
        <v>23.990880000000001</v>
      </c>
      <c r="L53" s="166">
        <v>23.990880000000001</v>
      </c>
      <c r="M53" s="166">
        <v>23.990880000000001</v>
      </c>
      <c r="N53" s="166">
        <v>23.990880000000001</v>
      </c>
      <c r="O53" s="166">
        <v>23.990880000000001</v>
      </c>
      <c r="P53" s="166">
        <v>23.990880000000001</v>
      </c>
      <c r="Q53" s="166">
        <v>23.990880000000001</v>
      </c>
      <c r="R53" s="166">
        <v>23.990880000000001</v>
      </c>
      <c r="S53" s="166">
        <v>23.990880000000001</v>
      </c>
      <c r="T53" s="166">
        <v>23.990880000000001</v>
      </c>
      <c r="U53" s="166">
        <v>23.990880000000001</v>
      </c>
    </row>
    <row r="54" spans="3:21" s="5" customFormat="1" ht="21" hidden="1" outlineLevel="1" x14ac:dyDescent="0.2">
      <c r="C54" s="136" t="s">
        <v>30</v>
      </c>
      <c r="D54" s="136" t="s">
        <v>9</v>
      </c>
      <c r="E54" s="34" t="s">
        <v>31</v>
      </c>
      <c r="F54" s="12">
        <v>15.118</v>
      </c>
      <c r="G54" s="12">
        <v>25.745999999999999</v>
      </c>
      <c r="H54" s="12">
        <v>14.131</v>
      </c>
      <c r="I54" s="12">
        <v>14.3</v>
      </c>
      <c r="J54" s="12">
        <v>24.59</v>
      </c>
      <c r="K54" s="160">
        <v>24.59</v>
      </c>
      <c r="L54" s="12">
        <v>24.59</v>
      </c>
      <c r="M54" s="12">
        <v>24.59</v>
      </c>
      <c r="N54" s="12">
        <f t="shared" ref="N54:U55" si="23">M54</f>
        <v>24.59</v>
      </c>
      <c r="O54" s="12">
        <f t="shared" si="23"/>
        <v>24.59</v>
      </c>
      <c r="P54" s="12">
        <f t="shared" si="23"/>
        <v>24.59</v>
      </c>
      <c r="Q54" s="12">
        <f t="shared" si="23"/>
        <v>24.59</v>
      </c>
      <c r="R54" s="12">
        <f t="shared" si="23"/>
        <v>24.59</v>
      </c>
      <c r="S54" s="12">
        <f t="shared" si="23"/>
        <v>24.59</v>
      </c>
      <c r="T54" s="12">
        <f t="shared" si="23"/>
        <v>24.59</v>
      </c>
      <c r="U54" s="12">
        <f t="shared" si="23"/>
        <v>24.59</v>
      </c>
    </row>
    <row r="55" spans="3:21" s="5" customFormat="1" ht="21.75" hidden="1" outlineLevel="1" thickBot="1" x14ac:dyDescent="0.25">
      <c r="C55" s="139" t="s">
        <v>30</v>
      </c>
      <c r="D55" s="139" t="s">
        <v>11</v>
      </c>
      <c r="E55" s="45" t="s">
        <v>32</v>
      </c>
      <c r="F55" s="36">
        <v>15.118</v>
      </c>
      <c r="G55" s="36">
        <v>25.745999999999999</v>
      </c>
      <c r="H55" s="36">
        <v>9.7520000000000007</v>
      </c>
      <c r="I55" s="36">
        <v>14.292</v>
      </c>
      <c r="J55" s="36">
        <v>23.9</v>
      </c>
      <c r="K55" s="161">
        <v>23.9</v>
      </c>
      <c r="L55" s="36">
        <v>23.9</v>
      </c>
      <c r="M55" s="36">
        <v>23.9</v>
      </c>
      <c r="N55" s="36">
        <f t="shared" si="23"/>
        <v>23.9</v>
      </c>
      <c r="O55" s="36">
        <f t="shared" si="23"/>
        <v>23.9</v>
      </c>
      <c r="P55" s="36">
        <f t="shared" si="23"/>
        <v>23.9</v>
      </c>
      <c r="Q55" s="36">
        <f t="shared" si="23"/>
        <v>23.9</v>
      </c>
      <c r="R55" s="36">
        <f t="shared" si="23"/>
        <v>23.9</v>
      </c>
      <c r="S55" s="36">
        <f t="shared" si="23"/>
        <v>23.9</v>
      </c>
      <c r="T55" s="36">
        <f t="shared" si="23"/>
        <v>23.9</v>
      </c>
      <c r="U55" s="36">
        <f t="shared" si="23"/>
        <v>23.9</v>
      </c>
    </row>
    <row r="56" spans="3:21" s="5" customFormat="1" ht="21.75" hidden="1" outlineLevel="1" thickBot="1" x14ac:dyDescent="0.25">
      <c r="C56" s="168" t="s">
        <v>30</v>
      </c>
      <c r="D56" s="168" t="s">
        <v>12</v>
      </c>
      <c r="E56" s="129" t="s">
        <v>32</v>
      </c>
      <c r="F56" s="123">
        <v>15.118</v>
      </c>
      <c r="G56" s="124">
        <v>25.745999999999999</v>
      </c>
      <c r="H56" s="124">
        <v>9.7520000000000007</v>
      </c>
      <c r="I56" s="124">
        <v>30.95</v>
      </c>
      <c r="J56" s="124">
        <f>13.1+10.8</f>
        <v>23.9</v>
      </c>
      <c r="K56" s="169">
        <v>10.696</v>
      </c>
      <c r="L56" s="123">
        <v>10.696</v>
      </c>
      <c r="M56" s="123">
        <v>10.696</v>
      </c>
      <c r="N56" s="123">
        <v>10.696</v>
      </c>
      <c r="O56" s="123">
        <v>10.696</v>
      </c>
      <c r="P56" s="123">
        <v>10.696</v>
      </c>
      <c r="Q56" s="123">
        <v>10.696</v>
      </c>
      <c r="R56" s="123">
        <v>10.696</v>
      </c>
      <c r="S56" s="123">
        <v>10.696</v>
      </c>
      <c r="T56" s="123">
        <v>10.696</v>
      </c>
      <c r="U56" s="123">
        <v>10.696</v>
      </c>
    </row>
    <row r="57" spans="3:21" s="5" customFormat="1" ht="18.75" hidden="1" customHeight="1" outlineLevel="1" thickBot="1" x14ac:dyDescent="0.25">
      <c r="C57" s="168" t="s">
        <v>30</v>
      </c>
      <c r="D57" s="168" t="s">
        <v>93</v>
      </c>
      <c r="E57" s="127" t="s">
        <v>107</v>
      </c>
      <c r="F57" s="128">
        <v>15.118</v>
      </c>
      <c r="G57" s="128">
        <v>25.745999999999999</v>
      </c>
      <c r="H57" s="128">
        <v>9.7520000000000007</v>
      </c>
      <c r="I57" s="128">
        <v>30.95</v>
      </c>
      <c r="J57" s="128">
        <v>11.1173</v>
      </c>
      <c r="K57" s="128">
        <v>10.696</v>
      </c>
      <c r="L57" s="128">
        <v>14.832000000000001</v>
      </c>
      <c r="M57" s="128">
        <v>9.1319999999999997</v>
      </c>
      <c r="N57" s="128">
        <v>9.1319999999999997</v>
      </c>
      <c r="O57" s="128">
        <v>9.1319999999999997</v>
      </c>
      <c r="P57" s="128">
        <v>9.1319999999999997</v>
      </c>
      <c r="Q57" s="128">
        <v>9.1319999999999997</v>
      </c>
      <c r="R57" s="128">
        <v>9.1319999999999997</v>
      </c>
      <c r="S57" s="128">
        <v>9.1319999999999997</v>
      </c>
      <c r="T57" s="128">
        <v>9.1319999999999997</v>
      </c>
      <c r="U57" s="128">
        <v>9.1319999999999997</v>
      </c>
    </row>
    <row r="58" spans="3:21" s="5" customFormat="1" ht="18.75" customHeight="1" collapsed="1" thickBot="1" x14ac:dyDescent="0.25">
      <c r="C58" s="96" t="s">
        <v>30</v>
      </c>
      <c r="D58" s="96" t="s">
        <v>111</v>
      </c>
      <c r="E58" s="79" t="s">
        <v>107</v>
      </c>
      <c r="F58" s="80">
        <v>15.118</v>
      </c>
      <c r="G58" s="80">
        <v>25.745999999999999</v>
      </c>
      <c r="H58" s="80">
        <v>9.7520000000000007</v>
      </c>
      <c r="I58" s="80">
        <v>30.95</v>
      </c>
      <c r="J58" s="80">
        <v>11.1173</v>
      </c>
      <c r="K58" s="80">
        <v>9.8309999999999995</v>
      </c>
      <c r="L58" s="80">
        <v>14.832000000000001</v>
      </c>
      <c r="M58" s="80">
        <f>9.2+9.56</f>
        <v>18.759999999999998</v>
      </c>
      <c r="N58" s="80">
        <v>9.56</v>
      </c>
      <c r="O58" s="80">
        <f>9.56+25.32</f>
        <v>34.880000000000003</v>
      </c>
      <c r="P58" s="80">
        <f>9.56+0.2</f>
        <v>9.76</v>
      </c>
      <c r="Q58" s="80">
        <v>9.56</v>
      </c>
      <c r="R58" s="80">
        <v>9.56</v>
      </c>
      <c r="S58" s="80">
        <v>9.56</v>
      </c>
      <c r="T58" s="80">
        <v>9.56</v>
      </c>
      <c r="U58" s="80">
        <v>9.56</v>
      </c>
    </row>
    <row r="59" spans="3:21" ht="12.75" hidden="1" customHeight="1" outlineLevel="1" x14ac:dyDescent="0.2">
      <c r="C59" s="133">
        <v>6</v>
      </c>
      <c r="D59" s="133" t="s">
        <v>7</v>
      </c>
      <c r="E59" s="42" t="s">
        <v>33</v>
      </c>
      <c r="F59" s="43">
        <v>235.56</v>
      </c>
      <c r="G59" s="43">
        <v>227.63</v>
      </c>
      <c r="H59" s="43">
        <v>268.67099999999999</v>
      </c>
      <c r="I59" s="43">
        <v>272.89600000000002</v>
      </c>
      <c r="J59" s="43">
        <v>280.34500000000003</v>
      </c>
      <c r="K59" s="61">
        <v>280.34500000000003</v>
      </c>
      <c r="L59" s="170">
        <v>280.34500000000003</v>
      </c>
      <c r="M59" s="170">
        <v>280.34500000000003</v>
      </c>
      <c r="N59" s="170">
        <v>288.13200000000001</v>
      </c>
      <c r="O59" s="170">
        <v>289.91300000000001</v>
      </c>
      <c r="P59" s="170">
        <v>291.70699999999999</v>
      </c>
      <c r="Q59" s="170">
        <v>294.91800000000001</v>
      </c>
      <c r="R59" s="170">
        <v>298.12900000000002</v>
      </c>
      <c r="S59" s="170">
        <v>301.33999999999997</v>
      </c>
      <c r="T59" s="170">
        <v>304.55099999999999</v>
      </c>
      <c r="U59" s="170">
        <v>307.762</v>
      </c>
    </row>
    <row r="60" spans="3:21" s="5" customFormat="1" hidden="1" outlineLevel="1" x14ac:dyDescent="0.2">
      <c r="C60" s="136" t="s">
        <v>34</v>
      </c>
      <c r="D60" s="136" t="s">
        <v>9</v>
      </c>
      <c r="E60" s="34" t="s">
        <v>35</v>
      </c>
      <c r="F60" s="151">
        <f t="shared" ref="F60:J61" si="24">F38-F54</f>
        <v>218.76900000000001</v>
      </c>
      <c r="G60" s="151">
        <f t="shared" si="24"/>
        <v>230.98699999999999</v>
      </c>
      <c r="H60" s="151">
        <f t="shared" si="24"/>
        <v>214.08</v>
      </c>
      <c r="I60" s="151">
        <f t="shared" si="24"/>
        <v>218.26</v>
      </c>
      <c r="J60" s="151">
        <f t="shared" si="24"/>
        <v>218.12</v>
      </c>
      <c r="K60" s="152">
        <v>218.12</v>
      </c>
      <c r="L60" s="171">
        <v>218.12</v>
      </c>
      <c r="M60" s="171">
        <v>218.12</v>
      </c>
      <c r="N60" s="171">
        <f t="shared" ref="N60:U61" si="25">N38-N54</f>
        <v>257.74735561</v>
      </c>
      <c r="O60" s="171">
        <f t="shared" si="25"/>
        <v>259.38191949999998</v>
      </c>
      <c r="P60" s="171">
        <f t="shared" si="25"/>
        <v>261.02847994000001</v>
      </c>
      <c r="Q60" s="171">
        <f t="shared" si="25"/>
        <v>263.97551167</v>
      </c>
      <c r="R60" s="171">
        <f t="shared" si="25"/>
        <v>266.92258867000004</v>
      </c>
      <c r="S60" s="171">
        <f t="shared" si="25"/>
        <v>269.86962040000003</v>
      </c>
      <c r="T60" s="171">
        <f t="shared" si="25"/>
        <v>272.81665213000002</v>
      </c>
      <c r="U60" s="171">
        <f t="shared" si="25"/>
        <v>275.76372913</v>
      </c>
    </row>
    <row r="61" spans="3:21" s="5" customFormat="1" ht="11.25" hidden="1" outlineLevel="1" thickBot="1" x14ac:dyDescent="0.25">
      <c r="C61" s="139" t="s">
        <v>34</v>
      </c>
      <c r="D61" s="139" t="s">
        <v>36</v>
      </c>
      <c r="E61" s="45" t="s">
        <v>35</v>
      </c>
      <c r="F61" s="153">
        <f t="shared" si="24"/>
        <v>218.76900000000001</v>
      </c>
      <c r="G61" s="153">
        <f t="shared" si="24"/>
        <v>230.98699999999999</v>
      </c>
      <c r="H61" s="153">
        <f t="shared" si="24"/>
        <v>214.73099999999999</v>
      </c>
      <c r="I61" s="35">
        <f t="shared" si="24"/>
        <v>218.268</v>
      </c>
      <c r="J61" s="153">
        <f t="shared" si="24"/>
        <v>213.79999999999998</v>
      </c>
      <c r="K61" s="154">
        <v>213.79999999999998</v>
      </c>
      <c r="L61" s="172">
        <v>213.79999999999998</v>
      </c>
      <c r="M61" s="172">
        <v>213.79999999999998</v>
      </c>
      <c r="N61" s="172">
        <f t="shared" si="25"/>
        <v>258.43735561</v>
      </c>
      <c r="O61" s="172">
        <f t="shared" si="25"/>
        <v>260.07191949999998</v>
      </c>
      <c r="P61" s="172">
        <f t="shared" si="25"/>
        <v>261.71847994000001</v>
      </c>
      <c r="Q61" s="172">
        <f t="shared" si="25"/>
        <v>264.66551167</v>
      </c>
      <c r="R61" s="172">
        <f t="shared" si="25"/>
        <v>267.61258867000004</v>
      </c>
      <c r="S61" s="172">
        <f t="shared" si="25"/>
        <v>270.55962040000003</v>
      </c>
      <c r="T61" s="172">
        <f t="shared" si="25"/>
        <v>273.50665213000002</v>
      </c>
      <c r="U61" s="172">
        <f t="shared" si="25"/>
        <v>276.45372913</v>
      </c>
    </row>
    <row r="62" spans="3:21" s="5" customFormat="1" ht="11.25" hidden="1" outlineLevel="1" thickBot="1" x14ac:dyDescent="0.25">
      <c r="C62" s="168" t="s">
        <v>34</v>
      </c>
      <c r="D62" s="168" t="s">
        <v>12</v>
      </c>
      <c r="E62" s="129" t="s">
        <v>37</v>
      </c>
      <c r="F62" s="173">
        <f>F39-F55</f>
        <v>218.76900000000001</v>
      </c>
      <c r="G62" s="173">
        <f t="shared" ref="G62" si="26">G39-G55</f>
        <v>230.98699999999999</v>
      </c>
      <c r="H62" s="173">
        <f>H39-H55</f>
        <v>214.73099999999999</v>
      </c>
      <c r="I62" s="174">
        <f>I40-I56</f>
        <v>231.29200000000003</v>
      </c>
      <c r="J62" s="175">
        <f>J40-J56</f>
        <v>213.8</v>
      </c>
      <c r="K62" s="176">
        <f>K40-K56</f>
        <v>222.73400000000001</v>
      </c>
      <c r="L62" s="175">
        <f>L97+L91+L78</f>
        <v>222.49600000000001</v>
      </c>
      <c r="M62" s="175">
        <f t="shared" ref="M62:U62" si="27">M97+M91+M78</f>
        <v>222.63700000000003</v>
      </c>
      <c r="N62" s="175">
        <f t="shared" si="27"/>
        <v>222.50000000000003</v>
      </c>
      <c r="O62" s="175">
        <f t="shared" si="27"/>
        <v>228.61</v>
      </c>
      <c r="P62" s="175">
        <f t="shared" si="27"/>
        <v>228.84000000000003</v>
      </c>
      <c r="Q62" s="175">
        <f t="shared" si="27"/>
        <v>229.25</v>
      </c>
      <c r="R62" s="175">
        <f t="shared" si="27"/>
        <v>229.67000000000002</v>
      </c>
      <c r="S62" s="175">
        <f t="shared" si="27"/>
        <v>230.08</v>
      </c>
      <c r="T62" s="175">
        <f t="shared" si="27"/>
        <v>230.49</v>
      </c>
      <c r="U62" s="175">
        <f t="shared" si="27"/>
        <v>230.90000000000003</v>
      </c>
    </row>
    <row r="63" spans="3:21" s="5" customFormat="1" ht="11.25" hidden="1" outlineLevel="1" thickBot="1" x14ac:dyDescent="0.25">
      <c r="C63" s="168" t="s">
        <v>34</v>
      </c>
      <c r="D63" s="168" t="s">
        <v>93</v>
      </c>
      <c r="E63" s="127" t="s">
        <v>37</v>
      </c>
      <c r="F63" s="177">
        <f>F41-F57</f>
        <v>218.76900000000001</v>
      </c>
      <c r="G63" s="177">
        <f t="shared" ref="G63:K64" si="28">G41-G57</f>
        <v>230.98699999999999</v>
      </c>
      <c r="H63" s="177">
        <f t="shared" si="28"/>
        <v>214.73099999999999</v>
      </c>
      <c r="I63" s="177">
        <f t="shared" si="28"/>
        <v>231.29200000000003</v>
      </c>
      <c r="J63" s="177">
        <f t="shared" si="28"/>
        <v>223.37969999999999</v>
      </c>
      <c r="K63" s="177">
        <f t="shared" si="28"/>
        <v>222.73399999999998</v>
      </c>
      <c r="L63" s="177">
        <f>L41-L57</f>
        <v>220.18300000000002</v>
      </c>
      <c r="M63" s="177">
        <f t="shared" ref="M63:U63" si="29">M82+M92+M98</f>
        <v>220.18199999999996</v>
      </c>
      <c r="N63" s="177">
        <f t="shared" si="29"/>
        <v>220.18199999999996</v>
      </c>
      <c r="O63" s="177">
        <f t="shared" si="29"/>
        <v>220.18199999999996</v>
      </c>
      <c r="P63" s="177">
        <f t="shared" si="29"/>
        <v>220.18199999999996</v>
      </c>
      <c r="Q63" s="177">
        <f t="shared" si="29"/>
        <v>221.17699999999996</v>
      </c>
      <c r="R63" s="177">
        <f t="shared" si="29"/>
        <v>221.17699999999996</v>
      </c>
      <c r="S63" s="177">
        <f t="shared" si="29"/>
        <v>221.17699999999996</v>
      </c>
      <c r="T63" s="177">
        <f t="shared" si="29"/>
        <v>221.17699999999996</v>
      </c>
      <c r="U63" s="177">
        <f t="shared" si="29"/>
        <v>221.17699999999996</v>
      </c>
    </row>
    <row r="64" spans="3:21" s="5" customFormat="1" ht="11.25" collapsed="1" thickBot="1" x14ac:dyDescent="0.25">
      <c r="C64" s="96" t="s">
        <v>34</v>
      </c>
      <c r="D64" s="96" t="s">
        <v>111</v>
      </c>
      <c r="E64" s="79" t="s">
        <v>37</v>
      </c>
      <c r="F64" s="97">
        <f>F42-F58</f>
        <v>210.47800000000001</v>
      </c>
      <c r="G64" s="97">
        <f t="shared" si="28"/>
        <v>228.70999999999998</v>
      </c>
      <c r="H64" s="97">
        <f t="shared" si="28"/>
        <v>202.73499999999999</v>
      </c>
      <c r="I64" s="97">
        <f t="shared" si="28"/>
        <v>223.32300000000001</v>
      </c>
      <c r="J64" s="97">
        <f t="shared" si="28"/>
        <v>212.42769999999999</v>
      </c>
      <c r="K64" s="92">
        <f>K44-K58</f>
        <v>240.80200000000002</v>
      </c>
      <c r="L64" s="92">
        <f>L42-L58</f>
        <v>217.61700000000002</v>
      </c>
      <c r="M64" s="97">
        <f>M45-M58</f>
        <v>218.61799999999999</v>
      </c>
      <c r="N64" s="97">
        <f>N45-N58</f>
        <v>218.61799999999999</v>
      </c>
      <c r="O64" s="97">
        <f t="shared" ref="O64:U64" si="30">O45-O58</f>
        <v>218.61799999999999</v>
      </c>
      <c r="P64" s="97">
        <f t="shared" si="30"/>
        <v>218.61799999999999</v>
      </c>
      <c r="Q64" s="97">
        <f t="shared" si="30"/>
        <v>218.61799999999999</v>
      </c>
      <c r="R64" s="97">
        <f t="shared" si="30"/>
        <v>218.61799999999999</v>
      </c>
      <c r="S64" s="97">
        <f t="shared" si="30"/>
        <v>218.61799999999999</v>
      </c>
      <c r="T64" s="97">
        <f t="shared" si="30"/>
        <v>218.61799999999999</v>
      </c>
      <c r="U64" s="97">
        <f t="shared" si="30"/>
        <v>218.61799999999999</v>
      </c>
    </row>
    <row r="65" spans="3:21" hidden="1" outlineLevel="1" x14ac:dyDescent="0.2">
      <c r="C65" s="133">
        <v>7</v>
      </c>
      <c r="D65" s="133" t="s">
        <v>7</v>
      </c>
      <c r="E65" s="42" t="s">
        <v>38</v>
      </c>
      <c r="F65" s="179">
        <f>F66+F67</f>
        <v>54.36</v>
      </c>
      <c r="G65" s="179">
        <f t="shared" ref="G65:T65" si="31">G66+G67</f>
        <v>52.53</v>
      </c>
      <c r="H65" s="179">
        <f t="shared" si="31"/>
        <v>62.000999999999998</v>
      </c>
      <c r="I65" s="179">
        <f t="shared" si="31"/>
        <v>62.975999999999999</v>
      </c>
      <c r="J65" s="179">
        <f t="shared" si="31"/>
        <v>64.695000000000007</v>
      </c>
      <c r="K65" s="180">
        <v>64.695000000000007</v>
      </c>
      <c r="L65" s="179">
        <v>64.695000000000007</v>
      </c>
      <c r="M65" s="179">
        <v>64.695000000000007</v>
      </c>
      <c r="N65" s="179">
        <f t="shared" si="31"/>
        <v>66.492000000000004</v>
      </c>
      <c r="O65" s="179">
        <f t="shared" si="31"/>
        <v>66.903000000000006</v>
      </c>
      <c r="P65" s="179">
        <f t="shared" si="31"/>
        <v>67.317000000000007</v>
      </c>
      <c r="Q65" s="179">
        <f t="shared" si="31"/>
        <v>68.057999999999993</v>
      </c>
      <c r="R65" s="179">
        <f t="shared" si="31"/>
        <v>68.798999999999992</v>
      </c>
      <c r="S65" s="179">
        <f t="shared" si="31"/>
        <v>69.540000000000006</v>
      </c>
      <c r="T65" s="179">
        <f t="shared" si="31"/>
        <v>70.280999999999992</v>
      </c>
      <c r="U65" s="179">
        <f>U66+U67</f>
        <v>71.022000000000006</v>
      </c>
    </row>
    <row r="66" spans="3:21" hidden="1" outlineLevel="1" x14ac:dyDescent="0.2">
      <c r="C66" s="181" t="s">
        <v>39</v>
      </c>
      <c r="D66" s="181" t="s">
        <v>7</v>
      </c>
      <c r="E66" s="182" t="s">
        <v>40</v>
      </c>
      <c r="F66" s="183">
        <v>50.5548</v>
      </c>
      <c r="G66" s="183">
        <v>48.852899999999998</v>
      </c>
      <c r="H66" s="183">
        <v>57.66093</v>
      </c>
      <c r="I66" s="183">
        <v>58.567680000000003</v>
      </c>
      <c r="J66" s="183">
        <v>60.166350000000001</v>
      </c>
      <c r="K66" s="152">
        <v>60.166350000000001</v>
      </c>
      <c r="L66" s="183">
        <v>60.166350000000001</v>
      </c>
      <c r="M66" s="183">
        <v>60.166350000000001</v>
      </c>
      <c r="N66" s="183">
        <v>61.837560000000003</v>
      </c>
      <c r="O66" s="183">
        <v>62.219790000000003</v>
      </c>
      <c r="P66" s="183">
        <v>62.604810000000001</v>
      </c>
      <c r="Q66" s="183">
        <v>63.293939999999999</v>
      </c>
      <c r="R66" s="183">
        <v>63.983069999999998</v>
      </c>
      <c r="S66" s="183">
        <v>64.672200000000004</v>
      </c>
      <c r="T66" s="183">
        <v>65.361329999999995</v>
      </c>
      <c r="U66" s="183">
        <v>66.050460000000001</v>
      </c>
    </row>
    <row r="67" spans="3:21" hidden="1" outlineLevel="1" x14ac:dyDescent="0.2">
      <c r="C67" s="181" t="s">
        <v>41</v>
      </c>
      <c r="D67" s="181" t="s">
        <v>7</v>
      </c>
      <c r="E67" s="182" t="s">
        <v>42</v>
      </c>
      <c r="F67" s="183">
        <v>3.8052000000000001</v>
      </c>
      <c r="G67" s="183">
        <v>3.6770999999999998</v>
      </c>
      <c r="H67" s="183">
        <v>4.3400699999999999</v>
      </c>
      <c r="I67" s="183">
        <v>4.4083199999999998</v>
      </c>
      <c r="J67" s="183">
        <v>4.5286499999999998</v>
      </c>
      <c r="K67" s="152">
        <v>4.5286499999999998</v>
      </c>
      <c r="L67" s="183">
        <v>4.5286499999999998</v>
      </c>
      <c r="M67" s="183">
        <v>4.5286499999999998</v>
      </c>
      <c r="N67" s="183">
        <v>4.6544400000000001</v>
      </c>
      <c r="O67" s="183">
        <v>4.6832099999999999</v>
      </c>
      <c r="P67" s="183">
        <v>4.7121899999999997</v>
      </c>
      <c r="Q67" s="183">
        <v>4.7640599999999997</v>
      </c>
      <c r="R67" s="183">
        <v>4.8159299999999998</v>
      </c>
      <c r="S67" s="183">
        <v>4.8677999999999999</v>
      </c>
      <c r="T67" s="183">
        <v>4.91967</v>
      </c>
      <c r="U67" s="183">
        <v>4.9715400000000001</v>
      </c>
    </row>
    <row r="68" spans="3:21" hidden="1" outlineLevel="1" x14ac:dyDescent="0.2">
      <c r="C68" s="181" t="s">
        <v>43</v>
      </c>
      <c r="D68" s="181" t="s">
        <v>7</v>
      </c>
      <c r="E68" s="182" t="s">
        <v>44</v>
      </c>
      <c r="F68" s="184">
        <v>0.3</v>
      </c>
      <c r="G68" s="184">
        <v>0.3</v>
      </c>
      <c r="H68" s="184">
        <v>0.3</v>
      </c>
      <c r="I68" s="184">
        <v>0.3</v>
      </c>
      <c r="J68" s="184">
        <v>0.3</v>
      </c>
      <c r="K68" s="185">
        <v>0.3</v>
      </c>
      <c r="L68" s="184">
        <v>0.3</v>
      </c>
      <c r="M68" s="184">
        <v>0.3</v>
      </c>
      <c r="N68" s="184">
        <v>0.3</v>
      </c>
      <c r="O68" s="184">
        <v>0.3</v>
      </c>
      <c r="P68" s="184">
        <v>0.3</v>
      </c>
      <c r="Q68" s="184">
        <v>0.3</v>
      </c>
      <c r="R68" s="184">
        <v>0.3</v>
      </c>
      <c r="S68" s="184">
        <v>0.3</v>
      </c>
      <c r="T68" s="184">
        <v>0.3</v>
      </c>
      <c r="U68" s="184">
        <v>0.3</v>
      </c>
    </row>
    <row r="69" spans="3:21" s="5" customFormat="1" ht="21" hidden="1" outlineLevel="1" x14ac:dyDescent="0.2">
      <c r="C69" s="136">
        <v>7</v>
      </c>
      <c r="D69" s="136" t="s">
        <v>9</v>
      </c>
      <c r="E69" s="34" t="s">
        <v>45</v>
      </c>
      <c r="F69" s="12">
        <v>27.102</v>
      </c>
      <c r="G69" s="12">
        <v>32.31</v>
      </c>
      <c r="H69" s="12">
        <v>29.54</v>
      </c>
      <c r="I69" s="11">
        <v>30.922000000000001</v>
      </c>
      <c r="J69" s="12">
        <v>30.77</v>
      </c>
      <c r="K69" s="160">
        <v>30.77</v>
      </c>
      <c r="L69" s="151">
        <v>30.77</v>
      </c>
      <c r="M69" s="151">
        <v>30.77</v>
      </c>
      <c r="N69" s="151">
        <f t="shared" ref="N69:U69" si="32">N60*0.14</f>
        <v>36.084629785400004</v>
      </c>
      <c r="O69" s="151">
        <f t="shared" si="32"/>
        <v>36.313468730000004</v>
      </c>
      <c r="P69" s="151">
        <f t="shared" si="32"/>
        <v>36.543987191600003</v>
      </c>
      <c r="Q69" s="151">
        <f t="shared" si="32"/>
        <v>36.956571633800003</v>
      </c>
      <c r="R69" s="151">
        <f t="shared" si="32"/>
        <v>37.369162413800012</v>
      </c>
      <c r="S69" s="151">
        <f t="shared" si="32"/>
        <v>37.781746856000005</v>
      </c>
      <c r="T69" s="151">
        <f t="shared" si="32"/>
        <v>38.194331298200005</v>
      </c>
      <c r="U69" s="151">
        <f t="shared" si="32"/>
        <v>38.606922078200007</v>
      </c>
    </row>
    <row r="70" spans="3:21" s="5" customFormat="1" hidden="1" outlineLevel="1" x14ac:dyDescent="0.2">
      <c r="C70" s="136" t="s">
        <v>39</v>
      </c>
      <c r="D70" s="136" t="s">
        <v>19</v>
      </c>
      <c r="E70" s="34" t="s">
        <v>40</v>
      </c>
      <c r="F70" s="12">
        <v>21.846</v>
      </c>
      <c r="G70" s="12">
        <v>27.048999999999999</v>
      </c>
      <c r="H70" s="12">
        <f>23.47+0.05</f>
        <v>23.52</v>
      </c>
      <c r="I70" s="12">
        <v>24.38</v>
      </c>
      <c r="J70" s="12">
        <v>24.28</v>
      </c>
      <c r="K70" s="160">
        <v>24.28</v>
      </c>
      <c r="L70" s="12">
        <v>24.28</v>
      </c>
      <c r="M70" s="12">
        <v>24.28</v>
      </c>
      <c r="N70" s="12">
        <v>24.28</v>
      </c>
      <c r="O70" s="12">
        <v>24.28</v>
      </c>
      <c r="P70" s="12">
        <v>24.28</v>
      </c>
      <c r="Q70" s="12">
        <v>24.28</v>
      </c>
      <c r="R70" s="12">
        <v>24.28</v>
      </c>
      <c r="S70" s="12">
        <v>24.28</v>
      </c>
      <c r="T70" s="12">
        <v>24.28</v>
      </c>
      <c r="U70" s="12">
        <v>24.28</v>
      </c>
    </row>
    <row r="71" spans="3:21" s="5" customFormat="1" hidden="1" outlineLevel="1" x14ac:dyDescent="0.2">
      <c r="C71" s="136" t="s">
        <v>41</v>
      </c>
      <c r="D71" s="136" t="s">
        <v>9</v>
      </c>
      <c r="E71" s="34" t="s">
        <v>42</v>
      </c>
      <c r="F71" s="12">
        <v>5.2560000000000002</v>
      </c>
      <c r="G71" s="12">
        <v>5.2649999999999997</v>
      </c>
      <c r="H71" s="12">
        <v>6.07</v>
      </c>
      <c r="I71" s="11">
        <v>6.5389999999999997</v>
      </c>
      <c r="J71" s="12">
        <v>6.49</v>
      </c>
      <c r="K71" s="160">
        <v>6.49</v>
      </c>
      <c r="L71" s="12">
        <v>6.49</v>
      </c>
      <c r="M71" s="12">
        <v>6.49</v>
      </c>
      <c r="N71" s="12">
        <v>6.49</v>
      </c>
      <c r="O71" s="12">
        <v>6.49</v>
      </c>
      <c r="P71" s="12">
        <v>6.49</v>
      </c>
      <c r="Q71" s="12">
        <v>6.49</v>
      </c>
      <c r="R71" s="12">
        <v>6.49</v>
      </c>
      <c r="S71" s="12">
        <v>6.49</v>
      </c>
      <c r="T71" s="12">
        <v>6.49</v>
      </c>
      <c r="U71" s="12">
        <v>6.49</v>
      </c>
    </row>
    <row r="72" spans="3:21" s="5" customFormat="1" hidden="1" outlineLevel="1" x14ac:dyDescent="0.2">
      <c r="C72" s="136" t="s">
        <v>43</v>
      </c>
      <c r="D72" s="136" t="s">
        <v>9</v>
      </c>
      <c r="E72" s="34" t="s">
        <v>44</v>
      </c>
      <c r="F72" s="186">
        <f>F69/F60</f>
        <v>0.12388409692415288</v>
      </c>
      <c r="G72" s="186">
        <f>G69/G60</f>
        <v>0.13987800179230866</v>
      </c>
      <c r="H72" s="186">
        <f>H69/H60</f>
        <v>0.13798579970104632</v>
      </c>
      <c r="I72" s="186">
        <f>I69/I60</f>
        <v>0.14167506643452762</v>
      </c>
      <c r="J72" s="186">
        <f>J69/J60</f>
        <v>0.14106913625527231</v>
      </c>
      <c r="K72" s="185">
        <v>0.14106913625527231</v>
      </c>
      <c r="L72" s="186">
        <v>0.14106913625527231</v>
      </c>
      <c r="M72" s="186">
        <v>0.14106913625527231</v>
      </c>
      <c r="N72" s="186">
        <f t="shared" ref="N72:U72" si="33">N69/N60</f>
        <v>0.14000000000000001</v>
      </c>
      <c r="O72" s="186">
        <f t="shared" si="33"/>
        <v>0.14000000000000001</v>
      </c>
      <c r="P72" s="186">
        <f t="shared" si="33"/>
        <v>0.14000000000000001</v>
      </c>
      <c r="Q72" s="186">
        <f t="shared" si="33"/>
        <v>0.14000000000000001</v>
      </c>
      <c r="R72" s="186">
        <f t="shared" si="33"/>
        <v>0.14000000000000001</v>
      </c>
      <c r="S72" s="186">
        <f t="shared" si="33"/>
        <v>0.14000000000000001</v>
      </c>
      <c r="T72" s="186">
        <f t="shared" si="33"/>
        <v>0.14000000000000001</v>
      </c>
      <c r="U72" s="186">
        <f t="shared" si="33"/>
        <v>0.14000000000000001</v>
      </c>
    </row>
    <row r="73" spans="3:21" s="5" customFormat="1" ht="21" hidden="1" outlineLevel="1" x14ac:dyDescent="0.2">
      <c r="C73" s="136" t="s">
        <v>46</v>
      </c>
      <c r="D73" s="136" t="s">
        <v>9</v>
      </c>
      <c r="E73" s="34" t="s">
        <v>47</v>
      </c>
      <c r="F73" s="187">
        <v>22.456</v>
      </c>
      <c r="G73" s="187">
        <v>24.810400000000001</v>
      </c>
      <c r="H73" s="11">
        <v>23.288</v>
      </c>
      <c r="I73" s="151">
        <v>22.41</v>
      </c>
      <c r="J73" s="187">
        <v>22.41</v>
      </c>
      <c r="K73" s="188">
        <v>22.41</v>
      </c>
      <c r="L73" s="187">
        <v>22.41</v>
      </c>
      <c r="M73" s="187">
        <v>22.41</v>
      </c>
      <c r="N73" s="187">
        <f t="shared" ref="N73:U73" si="34">M73</f>
        <v>22.41</v>
      </c>
      <c r="O73" s="187">
        <f t="shared" si="34"/>
        <v>22.41</v>
      </c>
      <c r="P73" s="187">
        <f t="shared" si="34"/>
        <v>22.41</v>
      </c>
      <c r="Q73" s="187">
        <f t="shared" si="34"/>
        <v>22.41</v>
      </c>
      <c r="R73" s="187">
        <f t="shared" si="34"/>
        <v>22.41</v>
      </c>
      <c r="S73" s="187">
        <f t="shared" si="34"/>
        <v>22.41</v>
      </c>
      <c r="T73" s="187">
        <f t="shared" si="34"/>
        <v>22.41</v>
      </c>
      <c r="U73" s="187">
        <f t="shared" si="34"/>
        <v>22.41</v>
      </c>
    </row>
    <row r="74" spans="3:21" s="5" customFormat="1" ht="21" hidden="1" outlineLevel="1" x14ac:dyDescent="0.2">
      <c r="C74" s="136" t="s">
        <v>48</v>
      </c>
      <c r="D74" s="136" t="s">
        <v>11</v>
      </c>
      <c r="E74" s="34" t="s">
        <v>49</v>
      </c>
      <c r="F74" s="12">
        <v>27.102</v>
      </c>
      <c r="G74" s="12">
        <v>32.31</v>
      </c>
      <c r="H74" s="12">
        <v>27.946000000000002</v>
      </c>
      <c r="I74" s="12">
        <v>30.922000000000001</v>
      </c>
      <c r="J74" s="12">
        <v>30.295999999999999</v>
      </c>
      <c r="K74" s="160">
        <v>30.295999999999999</v>
      </c>
      <c r="L74" s="12">
        <v>30.295999999999999</v>
      </c>
      <c r="M74" s="12">
        <v>30.295999999999999</v>
      </c>
      <c r="N74" s="151">
        <f t="shared" ref="N74:U74" si="35">N61*0.14</f>
        <v>36.181229785400006</v>
      </c>
      <c r="O74" s="151">
        <f t="shared" si="35"/>
        <v>36.410068729999999</v>
      </c>
      <c r="P74" s="151">
        <f t="shared" si="35"/>
        <v>36.640587191600005</v>
      </c>
      <c r="Q74" s="151">
        <f t="shared" si="35"/>
        <v>37.053171633800005</v>
      </c>
      <c r="R74" s="151">
        <f t="shared" si="35"/>
        <v>37.465762413800007</v>
      </c>
      <c r="S74" s="151">
        <f t="shared" si="35"/>
        <v>37.878346856000007</v>
      </c>
      <c r="T74" s="151">
        <f t="shared" si="35"/>
        <v>38.290931298200007</v>
      </c>
      <c r="U74" s="151">
        <f t="shared" si="35"/>
        <v>38.703522078200002</v>
      </c>
    </row>
    <row r="75" spans="3:21" s="5" customFormat="1" hidden="1" outlineLevel="1" x14ac:dyDescent="0.2">
      <c r="C75" s="136" t="s">
        <v>39</v>
      </c>
      <c r="D75" s="136" t="s">
        <v>11</v>
      </c>
      <c r="E75" s="34" t="s">
        <v>40</v>
      </c>
      <c r="F75" s="12">
        <v>21.846</v>
      </c>
      <c r="G75" s="12">
        <v>27.048999999999999</v>
      </c>
      <c r="H75" s="12">
        <v>23.434000000000001</v>
      </c>
      <c r="I75" s="12">
        <v>24.38</v>
      </c>
      <c r="J75" s="12">
        <v>23.875</v>
      </c>
      <c r="K75" s="160">
        <v>23.875</v>
      </c>
      <c r="L75" s="12">
        <v>23.875</v>
      </c>
      <c r="M75" s="12">
        <v>23.875</v>
      </c>
      <c r="N75" s="12">
        <v>24.28</v>
      </c>
      <c r="O75" s="12">
        <v>24.28</v>
      </c>
      <c r="P75" s="12">
        <v>24.28</v>
      </c>
      <c r="Q75" s="12">
        <v>24.28</v>
      </c>
      <c r="R75" s="12">
        <v>24.28</v>
      </c>
      <c r="S75" s="12">
        <v>24.28</v>
      </c>
      <c r="T75" s="12">
        <v>24.28</v>
      </c>
      <c r="U75" s="12">
        <v>24.28</v>
      </c>
    </row>
    <row r="76" spans="3:21" s="5" customFormat="1" hidden="1" outlineLevel="1" x14ac:dyDescent="0.2">
      <c r="C76" s="136" t="s">
        <v>41</v>
      </c>
      <c r="D76" s="136" t="s">
        <v>11</v>
      </c>
      <c r="E76" s="34" t="s">
        <v>42</v>
      </c>
      <c r="F76" s="12">
        <v>5.2560000000000002</v>
      </c>
      <c r="G76" s="12">
        <v>5.2649999999999997</v>
      </c>
      <c r="H76" s="12">
        <v>4.5119999999999996</v>
      </c>
      <c r="I76" s="12">
        <v>6.54</v>
      </c>
      <c r="J76" s="12">
        <v>6.4210000000000003</v>
      </c>
      <c r="K76" s="160">
        <v>6.4210000000000003</v>
      </c>
      <c r="L76" s="12">
        <v>6.4210000000000003</v>
      </c>
      <c r="M76" s="12">
        <v>6.4210000000000003</v>
      </c>
      <c r="N76" s="12">
        <v>6.49</v>
      </c>
      <c r="O76" s="12">
        <v>6.49</v>
      </c>
      <c r="P76" s="12">
        <v>6.49</v>
      </c>
      <c r="Q76" s="12">
        <v>6.49</v>
      </c>
      <c r="R76" s="12">
        <v>6.49</v>
      </c>
      <c r="S76" s="12">
        <v>6.49</v>
      </c>
      <c r="T76" s="12">
        <v>6.49</v>
      </c>
      <c r="U76" s="12">
        <v>6.49</v>
      </c>
    </row>
    <row r="77" spans="3:21" s="5" customFormat="1" ht="11.25" hidden="1" outlineLevel="1" thickBot="1" x14ac:dyDescent="0.25">
      <c r="C77" s="139" t="s">
        <v>43</v>
      </c>
      <c r="D77" s="139" t="s">
        <v>36</v>
      </c>
      <c r="E77" s="45" t="s">
        <v>44</v>
      </c>
      <c r="F77" s="189">
        <f>F74/F61</f>
        <v>0.12388409692415288</v>
      </c>
      <c r="G77" s="189">
        <f>G74/G61</f>
        <v>0.13987800179230866</v>
      </c>
      <c r="H77" s="189">
        <f>H74/H61</f>
        <v>0.13014422696303748</v>
      </c>
      <c r="I77" s="189">
        <f>I74/I61</f>
        <v>0.14166987373320872</v>
      </c>
      <c r="J77" s="189">
        <f>J74/J61</f>
        <v>0.14170252572497663</v>
      </c>
      <c r="K77" s="190">
        <v>0.14170252572497663</v>
      </c>
      <c r="L77" s="189">
        <v>0.14170252572497663</v>
      </c>
      <c r="M77" s="189">
        <v>0.14170252572497663</v>
      </c>
      <c r="N77" s="189">
        <f t="shared" ref="N77:U77" si="36">N74/N61</f>
        <v>0.14000000000000001</v>
      </c>
      <c r="O77" s="189">
        <f t="shared" si="36"/>
        <v>0.14000000000000001</v>
      </c>
      <c r="P77" s="189">
        <f t="shared" si="36"/>
        <v>0.14000000000000001</v>
      </c>
      <c r="Q77" s="189">
        <f t="shared" si="36"/>
        <v>0.14000000000000001</v>
      </c>
      <c r="R77" s="189">
        <f t="shared" si="36"/>
        <v>0.14000000000000001</v>
      </c>
      <c r="S77" s="189">
        <f t="shared" si="36"/>
        <v>0.14000000000000001</v>
      </c>
      <c r="T77" s="189">
        <f t="shared" si="36"/>
        <v>0.14000000000000001</v>
      </c>
      <c r="U77" s="189">
        <f t="shared" si="36"/>
        <v>0.14000000000000001</v>
      </c>
    </row>
    <row r="78" spans="3:21" s="5" customFormat="1" ht="21" hidden="1" outlineLevel="1" x14ac:dyDescent="0.2">
      <c r="C78" s="191" t="s">
        <v>48</v>
      </c>
      <c r="D78" s="191" t="s">
        <v>12</v>
      </c>
      <c r="E78" s="192" t="s">
        <v>49</v>
      </c>
      <c r="F78" s="193">
        <v>27.102</v>
      </c>
      <c r="G78" s="193">
        <v>32.31</v>
      </c>
      <c r="H78" s="193">
        <v>27.946000000000002</v>
      </c>
      <c r="I78" s="193">
        <v>30.152000000000001</v>
      </c>
      <c r="J78" s="193">
        <v>30.295999999999999</v>
      </c>
      <c r="K78" s="194">
        <v>30.533999999999999</v>
      </c>
      <c r="L78" s="193">
        <v>30.295999999999999</v>
      </c>
      <c r="M78" s="193">
        <v>30.437000000000001</v>
      </c>
      <c r="N78" s="195">
        <v>30.3</v>
      </c>
      <c r="O78" s="195">
        <v>36.409999999999997</v>
      </c>
      <c r="P78" s="195">
        <v>36.64</v>
      </c>
      <c r="Q78" s="195">
        <v>37.049999999999997</v>
      </c>
      <c r="R78" s="195">
        <v>37.47</v>
      </c>
      <c r="S78" s="195">
        <v>37.880000000000003</v>
      </c>
      <c r="T78" s="195">
        <v>38.29</v>
      </c>
      <c r="U78" s="195">
        <v>38.700000000000003</v>
      </c>
    </row>
    <row r="79" spans="3:21" s="5" customFormat="1" hidden="1" outlineLevel="1" x14ac:dyDescent="0.2">
      <c r="C79" s="136" t="s">
        <v>39</v>
      </c>
      <c r="D79" s="136" t="str">
        <f>D78</f>
        <v>актуализация 2017</v>
      </c>
      <c r="E79" s="34" t="s">
        <v>40</v>
      </c>
      <c r="F79" s="12">
        <v>21.846</v>
      </c>
      <c r="G79" s="12">
        <v>27.048999999999999</v>
      </c>
      <c r="H79" s="12">
        <v>23.434000000000001</v>
      </c>
      <c r="I79" s="12">
        <v>25.053000000000001</v>
      </c>
      <c r="J79" s="12">
        <v>23.875</v>
      </c>
      <c r="K79" s="160">
        <v>23.875</v>
      </c>
      <c r="L79" s="12">
        <v>23.875</v>
      </c>
      <c r="M79" s="12">
        <v>23.971</v>
      </c>
      <c r="N79" s="12">
        <v>23.875</v>
      </c>
      <c r="O79" s="12">
        <v>24.28</v>
      </c>
      <c r="P79" s="12">
        <v>24.327999999999999</v>
      </c>
      <c r="Q79" s="12">
        <v>24.28</v>
      </c>
      <c r="R79" s="12">
        <v>24.28</v>
      </c>
      <c r="S79" s="12">
        <v>24.28</v>
      </c>
      <c r="T79" s="12">
        <v>24.28</v>
      </c>
      <c r="U79" s="12">
        <v>24.28</v>
      </c>
    </row>
    <row r="80" spans="3:21" s="5" customFormat="1" hidden="1" outlineLevel="1" x14ac:dyDescent="0.2">
      <c r="C80" s="136" t="s">
        <v>41</v>
      </c>
      <c r="D80" s="136" t="str">
        <f>D79</f>
        <v>актуализация 2017</v>
      </c>
      <c r="E80" s="34" t="s">
        <v>42</v>
      </c>
      <c r="F80" s="12">
        <v>5.2560000000000002</v>
      </c>
      <c r="G80" s="12">
        <v>5.2649999999999997</v>
      </c>
      <c r="H80" s="12">
        <v>4.5119999999999996</v>
      </c>
      <c r="I80" s="12">
        <v>5.0990000000000002</v>
      </c>
      <c r="J80" s="12">
        <v>6.4210000000000003</v>
      </c>
      <c r="K80" s="160">
        <v>6.4210000000000003</v>
      </c>
      <c r="L80" s="12">
        <v>6.4210000000000003</v>
      </c>
      <c r="M80" s="12">
        <v>6.4660000000000002</v>
      </c>
      <c r="N80" s="12">
        <v>6.4210000000000003</v>
      </c>
      <c r="O80" s="12">
        <v>6.49</v>
      </c>
      <c r="P80" s="12">
        <v>6.49</v>
      </c>
      <c r="Q80" s="12">
        <v>6.49</v>
      </c>
      <c r="R80" s="12">
        <v>6.49</v>
      </c>
      <c r="S80" s="12">
        <v>6.49</v>
      </c>
      <c r="T80" s="12">
        <v>6.49</v>
      </c>
      <c r="U80" s="12">
        <v>6.49</v>
      </c>
    </row>
    <row r="81" spans="3:21" s="5" customFormat="1" ht="11.25" hidden="1" outlineLevel="1" thickBot="1" x14ac:dyDescent="0.25">
      <c r="C81" s="196" t="s">
        <v>43</v>
      </c>
      <c r="D81" s="196" t="str">
        <f>D80</f>
        <v>актуализация 2017</v>
      </c>
      <c r="E81" s="49" t="s">
        <v>44</v>
      </c>
      <c r="F81" s="197">
        <f t="shared" ref="F81:U81" si="37">F78/F62</f>
        <v>0.12388409692415288</v>
      </c>
      <c r="G81" s="197">
        <f t="shared" si="37"/>
        <v>0.13987800179230866</v>
      </c>
      <c r="H81" s="197">
        <f t="shared" si="37"/>
        <v>0.13014422696303748</v>
      </c>
      <c r="I81" s="197">
        <f t="shared" si="37"/>
        <v>0.13036335022395931</v>
      </c>
      <c r="J81" s="197">
        <f t="shared" si="37"/>
        <v>0.1417025257249766</v>
      </c>
      <c r="K81" s="198">
        <f t="shared" si="37"/>
        <v>0.13708728797579176</v>
      </c>
      <c r="L81" s="197">
        <f t="shared" si="37"/>
        <v>0.13616424564935997</v>
      </c>
      <c r="M81" s="197">
        <f t="shared" si="37"/>
        <v>0.13671132830571736</v>
      </c>
      <c r="N81" s="197">
        <f t="shared" si="37"/>
        <v>0.13617977528089886</v>
      </c>
      <c r="O81" s="197">
        <f t="shared" si="37"/>
        <v>0.15926687371506057</v>
      </c>
      <c r="P81" s="197">
        <f t="shared" si="37"/>
        <v>0.16011186855444851</v>
      </c>
      <c r="Q81" s="197">
        <f t="shared" si="37"/>
        <v>0.16161395856052344</v>
      </c>
      <c r="R81" s="197">
        <f t="shared" si="37"/>
        <v>0.16314712413462792</v>
      </c>
      <c r="S81" s="197">
        <f t="shared" si="37"/>
        <v>0.16463838664812239</v>
      </c>
      <c r="T81" s="197">
        <f t="shared" si="37"/>
        <v>0.1661243437893184</v>
      </c>
      <c r="U81" s="197">
        <f t="shared" si="37"/>
        <v>0.16760502381983541</v>
      </c>
    </row>
    <row r="82" spans="3:21" s="5" customFormat="1" ht="21" hidden="1" outlineLevel="1" x14ac:dyDescent="0.2">
      <c r="C82" s="191" t="s">
        <v>48</v>
      </c>
      <c r="D82" s="191" t="s">
        <v>93</v>
      </c>
      <c r="E82" s="199" t="s">
        <v>49</v>
      </c>
      <c r="F82" s="200">
        <v>27.102</v>
      </c>
      <c r="G82" s="200">
        <v>32.31</v>
      </c>
      <c r="H82" s="200">
        <v>27.946000000000002</v>
      </c>
      <c r="I82" s="200">
        <v>30.152000000000001</v>
      </c>
      <c r="J82" s="200">
        <v>28.306999999999999</v>
      </c>
      <c r="K82" s="200">
        <v>30.515999999999998</v>
      </c>
      <c r="L82" s="200">
        <f>L83+L84</f>
        <v>29.774999999999999</v>
      </c>
      <c r="M82" s="200">
        <f t="shared" ref="M82:U82" si="38">M83+M84</f>
        <v>29.774999999999999</v>
      </c>
      <c r="N82" s="200">
        <f t="shared" si="38"/>
        <v>29.774999999999999</v>
      </c>
      <c r="O82" s="200">
        <f t="shared" si="38"/>
        <v>29.774999999999999</v>
      </c>
      <c r="P82" s="200">
        <f t="shared" si="38"/>
        <v>29.774999999999999</v>
      </c>
      <c r="Q82" s="200">
        <f t="shared" si="38"/>
        <v>30.770000000000003</v>
      </c>
      <c r="R82" s="200">
        <f t="shared" si="38"/>
        <v>30.770000000000003</v>
      </c>
      <c r="S82" s="200">
        <f t="shared" si="38"/>
        <v>30.770000000000003</v>
      </c>
      <c r="T82" s="200">
        <f t="shared" si="38"/>
        <v>30.770000000000003</v>
      </c>
      <c r="U82" s="200">
        <f t="shared" si="38"/>
        <v>30.770000000000003</v>
      </c>
    </row>
    <row r="83" spans="3:21" s="5" customFormat="1" hidden="1" outlineLevel="1" x14ac:dyDescent="0.2">
      <c r="C83" s="136" t="s">
        <v>39</v>
      </c>
      <c r="D83" s="136" t="str">
        <f>D82</f>
        <v>актуализация 2018</v>
      </c>
      <c r="E83" s="34" t="s">
        <v>40</v>
      </c>
      <c r="F83" s="12">
        <v>21.846</v>
      </c>
      <c r="G83" s="12">
        <v>27.048999999999999</v>
      </c>
      <c r="H83" s="12">
        <v>23.434000000000001</v>
      </c>
      <c r="I83" s="12">
        <v>25.053000000000001</v>
      </c>
      <c r="J83" s="12">
        <v>23.585000000000001</v>
      </c>
      <c r="K83" s="12">
        <v>24.074000000000002</v>
      </c>
      <c r="L83" s="12">
        <v>23.486000000000001</v>
      </c>
      <c r="M83" s="12">
        <v>23.486000000000001</v>
      </c>
      <c r="N83" s="12">
        <v>23.486000000000001</v>
      </c>
      <c r="O83" s="12">
        <v>23.486000000000001</v>
      </c>
      <c r="P83" s="12">
        <v>23.486000000000001</v>
      </c>
      <c r="Q83" s="12">
        <v>24.28</v>
      </c>
      <c r="R83" s="12">
        <v>24.28</v>
      </c>
      <c r="S83" s="12">
        <v>24.28</v>
      </c>
      <c r="T83" s="12">
        <v>24.28</v>
      </c>
      <c r="U83" s="12">
        <v>24.28</v>
      </c>
    </row>
    <row r="84" spans="3:21" s="5" customFormat="1" hidden="1" outlineLevel="1" x14ac:dyDescent="0.2">
      <c r="C84" s="136" t="s">
        <v>41</v>
      </c>
      <c r="D84" s="136" t="str">
        <f>D83</f>
        <v>актуализация 2018</v>
      </c>
      <c r="E84" s="34" t="s">
        <v>42</v>
      </c>
      <c r="F84" s="12">
        <v>5.2560000000000002</v>
      </c>
      <c r="G84" s="12">
        <v>5.2649999999999997</v>
      </c>
      <c r="H84" s="12">
        <v>4.5119999999999996</v>
      </c>
      <c r="I84" s="12">
        <v>5.0990000000000002</v>
      </c>
      <c r="J84" s="12">
        <v>4.7220000000000004</v>
      </c>
      <c r="K84" s="12">
        <v>6.4420000000000002</v>
      </c>
      <c r="L84" s="12">
        <v>6.2889999999999997</v>
      </c>
      <c r="M84" s="12">
        <v>6.2889999999999997</v>
      </c>
      <c r="N84" s="12">
        <v>6.2889999999999997</v>
      </c>
      <c r="O84" s="12">
        <v>6.2889999999999997</v>
      </c>
      <c r="P84" s="12">
        <v>6.2889999999999997</v>
      </c>
      <c r="Q84" s="12">
        <v>6.49</v>
      </c>
      <c r="R84" s="12">
        <v>6.49</v>
      </c>
      <c r="S84" s="12">
        <v>6.49</v>
      </c>
      <c r="T84" s="12">
        <v>6.49</v>
      </c>
      <c r="U84" s="12">
        <v>6.49</v>
      </c>
    </row>
    <row r="85" spans="3:21" s="5" customFormat="1" ht="11.25" hidden="1" outlineLevel="1" thickBot="1" x14ac:dyDescent="0.25">
      <c r="C85" s="196" t="s">
        <v>43</v>
      </c>
      <c r="D85" s="196" t="str">
        <f>D84</f>
        <v>актуализация 2018</v>
      </c>
      <c r="E85" s="49" t="s">
        <v>44</v>
      </c>
      <c r="F85" s="197">
        <f>F82/F41</f>
        <v>0.11587647026128002</v>
      </c>
      <c r="G85" s="197">
        <f t="shared" ref="G85:U85" si="39">G82/G41</f>
        <v>0.12585059186002578</v>
      </c>
      <c r="H85" s="197">
        <f t="shared" si="39"/>
        <v>0.1244904959395589</v>
      </c>
      <c r="I85" s="197">
        <f t="shared" si="39"/>
        <v>0.11497776862592567</v>
      </c>
      <c r="J85" s="201">
        <f>J82/J41</f>
        <v>0.12071369782982298</v>
      </c>
      <c r="K85" s="201">
        <f>K82/K41</f>
        <v>0.13072869811078269</v>
      </c>
      <c r="L85" s="197">
        <f t="shared" si="39"/>
        <v>0.12669404080590599</v>
      </c>
      <c r="M85" s="197">
        <f t="shared" si="39"/>
        <v>0.11923258663633959</v>
      </c>
      <c r="N85" s="197">
        <f t="shared" si="39"/>
        <v>0.12768722098573246</v>
      </c>
      <c r="O85" s="197">
        <f t="shared" si="39"/>
        <v>0.12006677769399202</v>
      </c>
      <c r="P85" s="197">
        <f t="shared" si="39"/>
        <v>0.12797039596683729</v>
      </c>
      <c r="Q85" s="197">
        <f t="shared" si="39"/>
        <v>0.12823718670034093</v>
      </c>
      <c r="R85" s="197">
        <f t="shared" si="39"/>
        <v>0.1280131133354967</v>
      </c>
      <c r="S85" s="197">
        <f t="shared" si="39"/>
        <v>0.12779512908263282</v>
      </c>
      <c r="T85" s="197">
        <f t="shared" si="39"/>
        <v>0.12757788594694552</v>
      </c>
      <c r="U85" s="197">
        <f t="shared" si="39"/>
        <v>0.1273613801553006</v>
      </c>
    </row>
    <row r="86" spans="3:21" s="5" customFormat="1" ht="21" collapsed="1" x14ac:dyDescent="0.2">
      <c r="C86" s="98" t="s">
        <v>48</v>
      </c>
      <c r="D86" s="98" t="s">
        <v>111</v>
      </c>
      <c r="E86" s="101" t="s">
        <v>49</v>
      </c>
      <c r="F86" s="102">
        <v>27.102</v>
      </c>
      <c r="G86" s="102">
        <v>32.31</v>
      </c>
      <c r="H86" s="102">
        <v>27.946000000000002</v>
      </c>
      <c r="I86" s="102">
        <v>30.152000000000001</v>
      </c>
      <c r="J86" s="102">
        <v>28.306999999999999</v>
      </c>
      <c r="K86" s="102">
        <f>K87+K88</f>
        <v>31.379000000000001</v>
      </c>
      <c r="L86" s="102">
        <f>L87+L88</f>
        <v>29.774999999999999</v>
      </c>
      <c r="M86" s="102">
        <f t="shared" ref="M86:U86" si="40">M87+M88</f>
        <v>29.774999999999999</v>
      </c>
      <c r="N86" s="102">
        <f t="shared" si="40"/>
        <v>29.774999999999999</v>
      </c>
      <c r="O86" s="102">
        <f t="shared" si="40"/>
        <v>29.774999999999999</v>
      </c>
      <c r="P86" s="102">
        <f t="shared" si="40"/>
        <v>29.774999999999999</v>
      </c>
      <c r="Q86" s="102">
        <f t="shared" si="40"/>
        <v>29.774999999999999</v>
      </c>
      <c r="R86" s="102">
        <f t="shared" si="40"/>
        <v>29.774999999999999</v>
      </c>
      <c r="S86" s="102">
        <f t="shared" si="40"/>
        <v>29.774999999999999</v>
      </c>
      <c r="T86" s="102">
        <f t="shared" si="40"/>
        <v>29.774999999999999</v>
      </c>
      <c r="U86" s="102">
        <f t="shared" si="40"/>
        <v>29.774999999999999</v>
      </c>
    </row>
    <row r="87" spans="3:21" s="5" customFormat="1" x14ac:dyDescent="0.2">
      <c r="C87" s="83" t="s">
        <v>39</v>
      </c>
      <c r="D87" s="83" t="str">
        <f>D86</f>
        <v>актуализация 2019</v>
      </c>
      <c r="E87" s="84" t="s">
        <v>40</v>
      </c>
      <c r="F87" s="93">
        <v>21.846</v>
      </c>
      <c r="G87" s="93">
        <v>27.048999999999999</v>
      </c>
      <c r="H87" s="93">
        <v>23.434000000000001</v>
      </c>
      <c r="I87" s="93">
        <v>25.053000000000001</v>
      </c>
      <c r="J87" s="93">
        <v>23.585000000000001</v>
      </c>
      <c r="K87" s="93">
        <v>25.739000000000001</v>
      </c>
      <c r="L87" s="93">
        <v>23.486000000000001</v>
      </c>
      <c r="M87" s="93">
        <v>23.486000000000001</v>
      </c>
      <c r="N87" s="93">
        <v>23.486000000000001</v>
      </c>
      <c r="O87" s="93">
        <v>23.486000000000001</v>
      </c>
      <c r="P87" s="93">
        <v>23.486000000000001</v>
      </c>
      <c r="Q87" s="93">
        <v>23.486000000000001</v>
      </c>
      <c r="R87" s="93">
        <v>23.486000000000001</v>
      </c>
      <c r="S87" s="93">
        <v>23.486000000000001</v>
      </c>
      <c r="T87" s="93">
        <v>23.486000000000001</v>
      </c>
      <c r="U87" s="93">
        <v>23.486000000000001</v>
      </c>
    </row>
    <row r="88" spans="3:21" s="5" customFormat="1" x14ac:dyDescent="0.2">
      <c r="C88" s="83" t="s">
        <v>41</v>
      </c>
      <c r="D88" s="89" t="str">
        <f>D87</f>
        <v>актуализация 2019</v>
      </c>
      <c r="E88" s="84" t="s">
        <v>42</v>
      </c>
      <c r="F88" s="93">
        <v>5.2560000000000002</v>
      </c>
      <c r="G88" s="93">
        <v>5.2649999999999997</v>
      </c>
      <c r="H88" s="93">
        <v>4.5119999999999996</v>
      </c>
      <c r="I88" s="93">
        <v>5.0990000000000002</v>
      </c>
      <c r="J88" s="93">
        <v>4.7220000000000004</v>
      </c>
      <c r="K88" s="93">
        <v>5.64</v>
      </c>
      <c r="L88" s="93">
        <v>6.2889999999999997</v>
      </c>
      <c r="M88" s="93">
        <v>6.2889999999999997</v>
      </c>
      <c r="N88" s="93">
        <v>6.2889999999999997</v>
      </c>
      <c r="O88" s="93">
        <v>6.2889999999999997</v>
      </c>
      <c r="P88" s="93">
        <v>6.2889999999999997</v>
      </c>
      <c r="Q88" s="93">
        <v>6.2889999999999997</v>
      </c>
      <c r="R88" s="93">
        <v>6.2889999999999997</v>
      </c>
      <c r="S88" s="93">
        <v>6.2889999999999997</v>
      </c>
      <c r="T88" s="93">
        <v>6.2889999999999997</v>
      </c>
      <c r="U88" s="93">
        <v>6.2889999999999997</v>
      </c>
    </row>
    <row r="89" spans="3:21" s="5" customFormat="1" ht="11.25" thickBot="1" x14ac:dyDescent="0.25">
      <c r="C89" s="100" t="s">
        <v>43</v>
      </c>
      <c r="D89" s="178" t="str">
        <f>D88</f>
        <v>актуализация 2019</v>
      </c>
      <c r="E89" s="70" t="s">
        <v>44</v>
      </c>
      <c r="F89" s="103">
        <f>F86/F45</f>
        <v>0.12013510877852444</v>
      </c>
      <c r="G89" s="103">
        <f t="shared" ref="G89:I89" si="41">G86/G45</f>
        <v>0.12697676612066527</v>
      </c>
      <c r="H89" s="103">
        <f t="shared" si="41"/>
        <v>0.13151863408114381</v>
      </c>
      <c r="I89" s="103">
        <f t="shared" si="41"/>
        <v>0.11858120995937438</v>
      </c>
      <c r="J89" s="103">
        <f>J86/J45</f>
        <v>0.12662774832807713</v>
      </c>
      <c r="K89" s="103">
        <f>K86/K64</f>
        <v>0.130310379481898</v>
      </c>
      <c r="L89" s="103">
        <f t="shared" ref="L89:U89" si="42">L86/L45</f>
        <v>0.12809261386368623</v>
      </c>
      <c r="M89" s="103">
        <f t="shared" si="42"/>
        <v>0.12543285392917625</v>
      </c>
      <c r="N89" s="103">
        <f t="shared" si="42"/>
        <v>0.13049023131064344</v>
      </c>
      <c r="O89" s="103">
        <f t="shared" si="42"/>
        <v>0.11745654798065468</v>
      </c>
      <c r="P89" s="103">
        <f t="shared" si="42"/>
        <v>0.1303759556524709</v>
      </c>
      <c r="Q89" s="103">
        <f t="shared" si="42"/>
        <v>0.13049023131064344</v>
      </c>
      <c r="R89" s="103">
        <f t="shared" si="42"/>
        <v>0.13049023131064344</v>
      </c>
      <c r="S89" s="103">
        <f t="shared" si="42"/>
        <v>0.13049023131064344</v>
      </c>
      <c r="T89" s="103">
        <f t="shared" si="42"/>
        <v>0.13049023131064344</v>
      </c>
      <c r="U89" s="103">
        <f t="shared" si="42"/>
        <v>0.13049023131064344</v>
      </c>
    </row>
    <row r="90" spans="3:21" s="5" customFormat="1" ht="21.75" hidden="1" outlineLevel="1" thickBot="1" x14ac:dyDescent="0.25">
      <c r="C90" s="202" t="s">
        <v>46</v>
      </c>
      <c r="D90" s="202" t="s">
        <v>36</v>
      </c>
      <c r="E90" s="38" t="s">
        <v>47</v>
      </c>
      <c r="F90" s="203">
        <v>22.456</v>
      </c>
      <c r="G90" s="203">
        <v>24.810400000000001</v>
      </c>
      <c r="H90" s="40">
        <v>25.38222</v>
      </c>
      <c r="I90" s="203">
        <v>22.41</v>
      </c>
      <c r="J90" s="203">
        <v>24.466000000000001</v>
      </c>
      <c r="K90" s="203">
        <v>24.466000000000001</v>
      </c>
      <c r="L90" s="203">
        <v>24.466000000000001</v>
      </c>
      <c r="M90" s="203">
        <v>24.466000000000001</v>
      </c>
      <c r="N90" s="203">
        <f t="shared" ref="N90:U90" si="43">M90</f>
        <v>24.466000000000001</v>
      </c>
      <c r="O90" s="203">
        <f t="shared" si="43"/>
        <v>24.466000000000001</v>
      </c>
      <c r="P90" s="203">
        <f t="shared" si="43"/>
        <v>24.466000000000001</v>
      </c>
      <c r="Q90" s="203">
        <f t="shared" si="43"/>
        <v>24.466000000000001</v>
      </c>
      <c r="R90" s="203">
        <f t="shared" si="43"/>
        <v>24.466000000000001</v>
      </c>
      <c r="S90" s="203">
        <f t="shared" si="43"/>
        <v>24.466000000000001</v>
      </c>
      <c r="T90" s="203">
        <f t="shared" si="43"/>
        <v>24.466000000000001</v>
      </c>
      <c r="U90" s="203">
        <f t="shared" si="43"/>
        <v>24.466000000000001</v>
      </c>
    </row>
    <row r="91" spans="3:21" s="5" customFormat="1" ht="21.75" hidden="1" outlineLevel="1" thickBot="1" x14ac:dyDescent="0.25">
      <c r="C91" s="168" t="s">
        <v>46</v>
      </c>
      <c r="D91" s="168" t="s">
        <v>12</v>
      </c>
      <c r="E91" s="129" t="s">
        <v>47</v>
      </c>
      <c r="F91" s="204">
        <v>22.456</v>
      </c>
      <c r="G91" s="204">
        <v>24.810400000000001</v>
      </c>
      <c r="H91" s="126">
        <v>25.382000000000001</v>
      </c>
      <c r="I91" s="205">
        <v>29.260999999999999</v>
      </c>
      <c r="J91" s="205">
        <f>9.256+15.21</f>
        <v>24.466000000000001</v>
      </c>
      <c r="K91" s="204">
        <f>9.3+17.1</f>
        <v>26.400000000000002</v>
      </c>
      <c r="L91" s="205">
        <v>26.400000000000002</v>
      </c>
      <c r="M91" s="205">
        <v>26.400000000000002</v>
      </c>
      <c r="N91" s="205">
        <v>26.400000000000002</v>
      </c>
      <c r="O91" s="205">
        <v>26.400000000000002</v>
      </c>
      <c r="P91" s="205">
        <v>26.400000000000002</v>
      </c>
      <c r="Q91" s="205">
        <v>26.400000000000002</v>
      </c>
      <c r="R91" s="205">
        <v>26.400000000000002</v>
      </c>
      <c r="S91" s="205">
        <v>26.400000000000002</v>
      </c>
      <c r="T91" s="205">
        <v>26.400000000000002</v>
      </c>
      <c r="U91" s="205">
        <v>26.400000000000002</v>
      </c>
    </row>
    <row r="92" spans="3:21" s="5" customFormat="1" ht="21.75" hidden="1" outlineLevel="1" thickBot="1" x14ac:dyDescent="0.25">
      <c r="C92" s="168" t="s">
        <v>46</v>
      </c>
      <c r="D92" s="206" t="s">
        <v>93</v>
      </c>
      <c r="E92" s="127" t="s">
        <v>47</v>
      </c>
      <c r="F92" s="207">
        <v>22.456</v>
      </c>
      <c r="G92" s="207">
        <v>24.810400000000001</v>
      </c>
      <c r="H92" s="159">
        <v>25.382000000000001</v>
      </c>
      <c r="I92" s="207">
        <v>29.260999999999999</v>
      </c>
      <c r="J92" s="207">
        <v>24.558900000000001</v>
      </c>
      <c r="K92" s="207">
        <f>9.3+17.1</f>
        <v>26.400000000000002</v>
      </c>
      <c r="L92" s="207">
        <v>26.400000000000002</v>
      </c>
      <c r="M92" s="207">
        <v>26.400000000000002</v>
      </c>
      <c r="N92" s="207">
        <v>26.400000000000002</v>
      </c>
      <c r="O92" s="207">
        <v>26.400000000000002</v>
      </c>
      <c r="P92" s="207">
        <v>26.400000000000002</v>
      </c>
      <c r="Q92" s="207">
        <v>26.400000000000002</v>
      </c>
      <c r="R92" s="207">
        <v>26.400000000000002</v>
      </c>
      <c r="S92" s="207">
        <v>26.400000000000002</v>
      </c>
      <c r="T92" s="207">
        <v>26.400000000000002</v>
      </c>
      <c r="U92" s="207">
        <v>26.400000000000002</v>
      </c>
    </row>
    <row r="93" spans="3:21" s="5" customFormat="1" ht="21.75" collapsed="1" thickBot="1" x14ac:dyDescent="0.25">
      <c r="C93" s="96" t="s">
        <v>46</v>
      </c>
      <c r="D93" s="104" t="s">
        <v>111</v>
      </c>
      <c r="E93" s="79" t="s">
        <v>47</v>
      </c>
      <c r="F93" s="105">
        <v>22.456</v>
      </c>
      <c r="G93" s="105">
        <v>24.810400000000001</v>
      </c>
      <c r="H93" s="92">
        <v>25.382000000000001</v>
      </c>
      <c r="I93" s="105">
        <v>29.260999999999999</v>
      </c>
      <c r="J93" s="105">
        <v>24.558900000000001</v>
      </c>
      <c r="K93" s="92">
        <v>28.29608</v>
      </c>
      <c r="L93" s="105">
        <v>26.401</v>
      </c>
      <c r="M93" s="105">
        <f>6.8+20.602</f>
        <v>27.402000000000001</v>
      </c>
      <c r="N93" s="105">
        <v>27.402000000000001</v>
      </c>
      <c r="O93" s="105">
        <v>27.402000000000001</v>
      </c>
      <c r="P93" s="105">
        <v>27.402000000000001</v>
      </c>
      <c r="Q93" s="105">
        <v>27.402000000000001</v>
      </c>
      <c r="R93" s="105">
        <v>27.402000000000001</v>
      </c>
      <c r="S93" s="105">
        <v>27.402000000000001</v>
      </c>
      <c r="T93" s="105">
        <v>27.402000000000001</v>
      </c>
      <c r="U93" s="105">
        <v>27.402000000000001</v>
      </c>
    </row>
    <row r="94" spans="3:21" hidden="1" outlineLevel="1" x14ac:dyDescent="0.2">
      <c r="C94" s="133" t="s">
        <v>50</v>
      </c>
      <c r="D94" s="133" t="s">
        <v>7</v>
      </c>
      <c r="E94" s="42" t="s">
        <v>51</v>
      </c>
      <c r="F94" s="43">
        <f>F100+F103</f>
        <v>181.20000000000002</v>
      </c>
      <c r="G94" s="43">
        <f>G100+G103</f>
        <v>175.1</v>
      </c>
      <c r="H94" s="166">
        <f>H100+H103</f>
        <v>206.66899999999998</v>
      </c>
      <c r="I94" s="43">
        <f>I100+I103</f>
        <v>209.92</v>
      </c>
      <c r="J94" s="43">
        <f>J100+J103</f>
        <v>215.65</v>
      </c>
      <c r="K94" s="30">
        <v>215.65</v>
      </c>
      <c r="L94" s="43">
        <v>215.65</v>
      </c>
      <c r="M94" s="43">
        <v>215.65</v>
      </c>
      <c r="N94" s="43">
        <f t="shared" ref="N94:U94" si="44">N100+N103</f>
        <v>216.48859999999999</v>
      </c>
      <c r="O94" s="43">
        <f t="shared" si="44"/>
        <v>216.68039999999999</v>
      </c>
      <c r="P94" s="43">
        <f t="shared" si="44"/>
        <v>216.87360000000001</v>
      </c>
      <c r="Q94" s="43">
        <f t="shared" si="44"/>
        <v>217.21940000000001</v>
      </c>
      <c r="R94" s="43">
        <f t="shared" si="44"/>
        <v>217.5652</v>
      </c>
      <c r="S94" s="43">
        <f t="shared" si="44"/>
        <v>217.911</v>
      </c>
      <c r="T94" s="43">
        <f t="shared" si="44"/>
        <v>218.2568</v>
      </c>
      <c r="U94" s="43">
        <f t="shared" si="44"/>
        <v>218.6026</v>
      </c>
    </row>
    <row r="95" spans="3:21" s="5" customFormat="1" ht="21" hidden="1" outlineLevel="1" x14ac:dyDescent="0.2">
      <c r="C95" s="136" t="s">
        <v>50</v>
      </c>
      <c r="D95" s="136" t="s">
        <v>9</v>
      </c>
      <c r="E95" s="34" t="s">
        <v>52</v>
      </c>
      <c r="F95" s="11">
        <f>F60-F69-F73</f>
        <v>169.21100000000001</v>
      </c>
      <c r="G95" s="11">
        <f>G60-G69-G73</f>
        <v>173.86660000000001</v>
      </c>
      <c r="H95" s="11">
        <f>H60-H69-H73</f>
        <v>161.25200000000001</v>
      </c>
      <c r="I95" s="11">
        <f>I60-I69-I73</f>
        <v>164.928</v>
      </c>
      <c r="J95" s="11">
        <f>J60-J69-J73</f>
        <v>164.94</v>
      </c>
      <c r="K95" s="11">
        <v>164.94</v>
      </c>
      <c r="L95" s="11">
        <v>164.94</v>
      </c>
      <c r="M95" s="11">
        <v>164.94</v>
      </c>
      <c r="N95" s="11">
        <f t="shared" ref="N95:U95" si="45">N60-N69-N73</f>
        <v>199.25272582459999</v>
      </c>
      <c r="O95" s="11">
        <f t="shared" si="45"/>
        <v>200.65845076999997</v>
      </c>
      <c r="P95" s="11">
        <f t="shared" si="45"/>
        <v>202.07449274840002</v>
      </c>
      <c r="Q95" s="11">
        <f t="shared" si="45"/>
        <v>204.60894003620001</v>
      </c>
      <c r="R95" s="11">
        <f t="shared" si="45"/>
        <v>207.14342625620003</v>
      </c>
      <c r="S95" s="11">
        <f t="shared" si="45"/>
        <v>209.67787354400002</v>
      </c>
      <c r="T95" s="11">
        <f t="shared" si="45"/>
        <v>212.21232083180001</v>
      </c>
      <c r="U95" s="11">
        <f t="shared" si="45"/>
        <v>214.7468070518</v>
      </c>
    </row>
    <row r="96" spans="3:21" s="5" customFormat="1" ht="21.75" hidden="1" outlineLevel="1" thickBot="1" x14ac:dyDescent="0.25">
      <c r="C96" s="139" t="s">
        <v>50</v>
      </c>
      <c r="D96" s="139" t="s">
        <v>11</v>
      </c>
      <c r="E96" s="45" t="s">
        <v>53</v>
      </c>
      <c r="F96" s="35">
        <f>F61-F74-F90</f>
        <v>169.21100000000001</v>
      </c>
      <c r="G96" s="35">
        <f>G61-G74-G90</f>
        <v>173.86660000000001</v>
      </c>
      <c r="H96" s="208">
        <f>H61-H74-H90</f>
        <v>161.40278000000001</v>
      </c>
      <c r="I96" s="35">
        <f>I61-I74-I90</f>
        <v>164.93600000000001</v>
      </c>
      <c r="J96" s="35">
        <f>J61-J74-J90</f>
        <v>159.03799999999998</v>
      </c>
      <c r="K96" s="35">
        <v>159.03799999999998</v>
      </c>
      <c r="L96" s="35">
        <v>159.03799999999998</v>
      </c>
      <c r="M96" s="35">
        <v>159.03799999999998</v>
      </c>
      <c r="N96" s="35">
        <v>208.541</v>
      </c>
      <c r="O96" s="35">
        <v>209.946</v>
      </c>
      <c r="P96" s="35">
        <v>211.36199999999999</v>
      </c>
      <c r="Q96" s="35">
        <v>213.89699999999999</v>
      </c>
      <c r="R96" s="35">
        <v>216.43100000000001</v>
      </c>
      <c r="S96" s="35">
        <v>218.96600000000001</v>
      </c>
      <c r="T96" s="35">
        <v>221.5</v>
      </c>
      <c r="U96" s="35">
        <v>224.035</v>
      </c>
    </row>
    <row r="97" spans="3:21" s="5" customFormat="1" ht="21.75" hidden="1" outlineLevel="1" thickBot="1" x14ac:dyDescent="0.25">
      <c r="C97" s="168" t="s">
        <v>50</v>
      </c>
      <c r="D97" s="168" t="s">
        <v>12</v>
      </c>
      <c r="E97" s="129" t="s">
        <v>53</v>
      </c>
      <c r="F97" s="209">
        <f>F62-F78-F91</f>
        <v>169.21100000000001</v>
      </c>
      <c r="G97" s="209">
        <v>173.86699999999999</v>
      </c>
      <c r="H97" s="210">
        <v>161.40280000000001</v>
      </c>
      <c r="I97" s="209">
        <f>I62-I78-I91-0.001</f>
        <v>171.87800000000004</v>
      </c>
      <c r="J97" s="209">
        <f>J62-J78-J91</f>
        <v>159.03800000000001</v>
      </c>
      <c r="K97" s="209">
        <f>K62-K78-K91</f>
        <v>165.8</v>
      </c>
      <c r="L97" s="209">
        <v>165.8</v>
      </c>
      <c r="M97" s="209">
        <v>165.8</v>
      </c>
      <c r="N97" s="209">
        <v>165.8</v>
      </c>
      <c r="O97" s="209">
        <v>165.8</v>
      </c>
      <c r="P97" s="209">
        <v>165.8</v>
      </c>
      <c r="Q97" s="209">
        <v>165.8</v>
      </c>
      <c r="R97" s="209">
        <v>165.8</v>
      </c>
      <c r="S97" s="209">
        <v>165.8</v>
      </c>
      <c r="T97" s="209">
        <v>165.8</v>
      </c>
      <c r="U97" s="209">
        <v>165.8</v>
      </c>
    </row>
    <row r="98" spans="3:21" s="5" customFormat="1" ht="21.75" hidden="1" outlineLevel="1" thickBot="1" x14ac:dyDescent="0.25">
      <c r="C98" s="168" t="s">
        <v>50</v>
      </c>
      <c r="D98" s="206" t="s">
        <v>93</v>
      </c>
      <c r="E98" s="127" t="s">
        <v>53</v>
      </c>
      <c r="F98" s="159">
        <v>169.21100000000001</v>
      </c>
      <c r="G98" s="159">
        <v>173.86699999999999</v>
      </c>
      <c r="H98" s="211">
        <v>161.40280000000001</v>
      </c>
      <c r="I98" s="159">
        <v>171.87799999999999</v>
      </c>
      <c r="J98" s="159">
        <v>170.5138</v>
      </c>
      <c r="K98" s="159">
        <v>165.8</v>
      </c>
      <c r="L98" s="159">
        <f>L107</f>
        <v>164.00699999999998</v>
      </c>
      <c r="M98" s="159">
        <f t="shared" ref="M98:U98" si="46">M107</f>
        <v>164.00699999999998</v>
      </c>
      <c r="N98" s="159">
        <f t="shared" si="46"/>
        <v>164.00699999999998</v>
      </c>
      <c r="O98" s="159">
        <f t="shared" si="46"/>
        <v>164.00699999999998</v>
      </c>
      <c r="P98" s="159">
        <f t="shared" si="46"/>
        <v>164.00699999999998</v>
      </c>
      <c r="Q98" s="159">
        <f t="shared" si="46"/>
        <v>164.00699999999998</v>
      </c>
      <c r="R98" s="159">
        <f t="shared" si="46"/>
        <v>164.00699999999998</v>
      </c>
      <c r="S98" s="159">
        <f t="shared" si="46"/>
        <v>164.00699999999998</v>
      </c>
      <c r="T98" s="159">
        <f t="shared" si="46"/>
        <v>164.00699999999998</v>
      </c>
      <c r="U98" s="159">
        <f t="shared" si="46"/>
        <v>164.00699999999998</v>
      </c>
    </row>
    <row r="99" spans="3:21" s="5" customFormat="1" ht="21.75" collapsed="1" thickBot="1" x14ac:dyDescent="0.25">
      <c r="C99" s="96" t="s">
        <v>50</v>
      </c>
      <c r="D99" s="104" t="s">
        <v>111</v>
      </c>
      <c r="E99" s="79" t="s">
        <v>53</v>
      </c>
      <c r="F99" s="92">
        <v>169.21100000000001</v>
      </c>
      <c r="G99" s="92">
        <v>173.86699999999999</v>
      </c>
      <c r="H99" s="106">
        <v>161.40280000000001</v>
      </c>
      <c r="I99" s="92">
        <v>171.87799999999999</v>
      </c>
      <c r="J99" s="92">
        <v>170.5138</v>
      </c>
      <c r="K99" s="92">
        <f>K108</f>
        <v>181.12725499999999</v>
      </c>
      <c r="L99" s="92">
        <f t="shared" ref="L99:U99" si="47">L108</f>
        <v>164.00699999999998</v>
      </c>
      <c r="M99" s="92">
        <f t="shared" si="47"/>
        <v>164.00699999999998</v>
      </c>
      <c r="N99" s="92">
        <f t="shared" si="47"/>
        <v>164.00699999999998</v>
      </c>
      <c r="O99" s="92">
        <f t="shared" si="47"/>
        <v>164.00699999999998</v>
      </c>
      <c r="P99" s="92">
        <f t="shared" si="47"/>
        <v>164.00699999999998</v>
      </c>
      <c r="Q99" s="92">
        <f t="shared" si="47"/>
        <v>164.00699999999998</v>
      </c>
      <c r="R99" s="92">
        <f t="shared" si="47"/>
        <v>164.00699999999998</v>
      </c>
      <c r="S99" s="92">
        <f t="shared" si="47"/>
        <v>164.00699999999998</v>
      </c>
      <c r="T99" s="92">
        <f t="shared" si="47"/>
        <v>164.00699999999998</v>
      </c>
      <c r="U99" s="92">
        <f t="shared" si="47"/>
        <v>164.00699999999998</v>
      </c>
    </row>
    <row r="100" spans="3:21" hidden="1" outlineLevel="1" x14ac:dyDescent="0.2">
      <c r="C100" s="133" t="s">
        <v>54</v>
      </c>
      <c r="D100" s="133" t="s">
        <v>7</v>
      </c>
      <c r="E100" s="42" t="s">
        <v>55</v>
      </c>
      <c r="F100" s="43">
        <v>0</v>
      </c>
      <c r="G100" s="43">
        <v>0</v>
      </c>
      <c r="H100" s="43">
        <v>0</v>
      </c>
      <c r="I100" s="30">
        <v>0</v>
      </c>
      <c r="J100" s="43">
        <v>0</v>
      </c>
      <c r="K100" s="30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</row>
    <row r="101" spans="3:21" s="5" customFormat="1" hidden="1" outlineLevel="1" x14ac:dyDescent="0.2">
      <c r="C101" s="136" t="s">
        <v>54</v>
      </c>
      <c r="D101" s="136" t="s">
        <v>9</v>
      </c>
      <c r="E101" s="34" t="s">
        <v>55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</row>
    <row r="102" spans="3:21" s="5" customFormat="1" hidden="1" outlineLevel="1" x14ac:dyDescent="0.2">
      <c r="C102" s="136" t="s">
        <v>56</v>
      </c>
      <c r="D102" s="136" t="s">
        <v>11</v>
      </c>
      <c r="E102" s="34" t="s">
        <v>55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</row>
    <row r="103" spans="3:21" hidden="1" outlineLevel="1" x14ac:dyDescent="0.2">
      <c r="C103" s="181" t="s">
        <v>57</v>
      </c>
      <c r="D103" s="181" t="s">
        <v>7</v>
      </c>
      <c r="E103" s="182" t="s">
        <v>58</v>
      </c>
      <c r="F103" s="212">
        <f t="shared" ref="F103:U103" si="48">F109+F127+F153</f>
        <v>181.20000000000002</v>
      </c>
      <c r="G103" s="212">
        <f t="shared" si="48"/>
        <v>175.1</v>
      </c>
      <c r="H103" s="212">
        <f t="shared" si="48"/>
        <v>206.66899999999998</v>
      </c>
      <c r="I103" s="212">
        <f t="shared" si="48"/>
        <v>209.92</v>
      </c>
      <c r="J103" s="212">
        <f t="shared" si="48"/>
        <v>215.65</v>
      </c>
      <c r="K103" s="12">
        <v>215.65</v>
      </c>
      <c r="L103" s="212">
        <v>215.65</v>
      </c>
      <c r="M103" s="212">
        <v>215.65</v>
      </c>
      <c r="N103" s="212">
        <f t="shared" si="48"/>
        <v>216.48859999999999</v>
      </c>
      <c r="O103" s="212">
        <f t="shared" si="48"/>
        <v>216.68039999999999</v>
      </c>
      <c r="P103" s="212">
        <f t="shared" si="48"/>
        <v>216.87360000000001</v>
      </c>
      <c r="Q103" s="212">
        <f t="shared" si="48"/>
        <v>217.21940000000001</v>
      </c>
      <c r="R103" s="212">
        <f t="shared" si="48"/>
        <v>217.5652</v>
      </c>
      <c r="S103" s="212">
        <f t="shared" si="48"/>
        <v>217.911</v>
      </c>
      <c r="T103" s="212">
        <f t="shared" si="48"/>
        <v>218.2568</v>
      </c>
      <c r="U103" s="212">
        <f t="shared" si="48"/>
        <v>218.6026</v>
      </c>
    </row>
    <row r="104" spans="3:21" hidden="1" outlineLevel="1" x14ac:dyDescent="0.2">
      <c r="C104" s="136" t="s">
        <v>57</v>
      </c>
      <c r="D104" s="136" t="s">
        <v>9</v>
      </c>
      <c r="E104" s="34" t="s">
        <v>59</v>
      </c>
      <c r="F104" s="11">
        <f>F95</f>
        <v>169.21100000000001</v>
      </c>
      <c r="G104" s="11">
        <f>G95</f>
        <v>173.86660000000001</v>
      </c>
      <c r="H104" s="11">
        <f>H95</f>
        <v>161.25200000000001</v>
      </c>
      <c r="I104" s="11">
        <f>I95</f>
        <v>164.928</v>
      </c>
      <c r="J104" s="11">
        <f>J95</f>
        <v>164.94</v>
      </c>
      <c r="K104" s="11">
        <v>164.94</v>
      </c>
      <c r="L104" s="11">
        <v>164.94</v>
      </c>
      <c r="M104" s="11">
        <v>164.94</v>
      </c>
      <c r="N104" s="11">
        <f t="shared" ref="N104:U105" si="49">N95</f>
        <v>199.25272582459999</v>
      </c>
      <c r="O104" s="11">
        <f t="shared" si="49"/>
        <v>200.65845076999997</v>
      </c>
      <c r="P104" s="11">
        <f t="shared" si="49"/>
        <v>202.07449274840002</v>
      </c>
      <c r="Q104" s="11">
        <f t="shared" si="49"/>
        <v>204.60894003620001</v>
      </c>
      <c r="R104" s="11">
        <f t="shared" si="49"/>
        <v>207.14342625620003</v>
      </c>
      <c r="S104" s="11">
        <f t="shared" si="49"/>
        <v>209.67787354400002</v>
      </c>
      <c r="T104" s="11">
        <f t="shared" si="49"/>
        <v>212.21232083180001</v>
      </c>
      <c r="U104" s="11">
        <f t="shared" si="49"/>
        <v>214.7468070518</v>
      </c>
    </row>
    <row r="105" spans="3:21" ht="11.25" hidden="1" outlineLevel="1" thickBot="1" x14ac:dyDescent="0.25">
      <c r="C105" s="139" t="s">
        <v>57</v>
      </c>
      <c r="D105" s="139" t="s">
        <v>11</v>
      </c>
      <c r="E105" s="45" t="s">
        <v>60</v>
      </c>
      <c r="F105" s="35">
        <f>F96</f>
        <v>169.21100000000001</v>
      </c>
      <c r="G105" s="35">
        <f>G96</f>
        <v>173.86660000000001</v>
      </c>
      <c r="H105" s="35">
        <f>H111+H156</f>
        <v>161.4025</v>
      </c>
      <c r="I105" s="35">
        <f>I96</f>
        <v>164.93600000000001</v>
      </c>
      <c r="J105" s="35">
        <f>J111+J156-0.002</f>
        <v>159.03800000000001</v>
      </c>
      <c r="K105" s="35">
        <v>159.03800000000001</v>
      </c>
      <c r="L105" s="35">
        <v>159.03800000000001</v>
      </c>
      <c r="M105" s="35">
        <v>159.03800000000001</v>
      </c>
      <c r="N105" s="35">
        <f t="shared" si="49"/>
        <v>208.541</v>
      </c>
      <c r="O105" s="35">
        <f t="shared" si="49"/>
        <v>209.946</v>
      </c>
      <c r="P105" s="35">
        <f t="shared" si="49"/>
        <v>211.36199999999999</v>
      </c>
      <c r="Q105" s="35">
        <f t="shared" si="49"/>
        <v>213.89699999999999</v>
      </c>
      <c r="R105" s="35">
        <f t="shared" si="49"/>
        <v>216.43100000000001</v>
      </c>
      <c r="S105" s="35">
        <f t="shared" si="49"/>
        <v>218.96600000000001</v>
      </c>
      <c r="T105" s="35">
        <f t="shared" si="49"/>
        <v>221.5</v>
      </c>
      <c r="U105" s="35">
        <f t="shared" si="49"/>
        <v>224.035</v>
      </c>
    </row>
    <row r="106" spans="3:21" ht="11.25" hidden="1" outlineLevel="1" thickBot="1" x14ac:dyDescent="0.25">
      <c r="C106" s="168" t="s">
        <v>61</v>
      </c>
      <c r="D106" s="168" t="s">
        <v>12</v>
      </c>
      <c r="E106" s="213" t="str">
        <f>E105</f>
        <v xml:space="preserve"> - иные потребители, в т.ч.     </v>
      </c>
      <c r="F106" s="126">
        <f>F97</f>
        <v>169.21100000000001</v>
      </c>
      <c r="G106" s="126">
        <f>G105</f>
        <v>173.86660000000001</v>
      </c>
      <c r="H106" s="126">
        <f>H105</f>
        <v>161.4025</v>
      </c>
      <c r="I106" s="126">
        <f>I112+I130+I141+I156</f>
        <v>171.87799999999999</v>
      </c>
      <c r="J106" s="126">
        <f>J112+J130+J141+J156</f>
        <v>159.03800000000001</v>
      </c>
      <c r="K106" s="126">
        <f>K112+K130+K141+K156</f>
        <v>165.8</v>
      </c>
      <c r="L106" s="204">
        <v>165.8</v>
      </c>
      <c r="M106" s="204">
        <v>165.8</v>
      </c>
      <c r="N106" s="204">
        <v>165.8</v>
      </c>
      <c r="O106" s="204">
        <v>165.8</v>
      </c>
      <c r="P106" s="204">
        <v>165.8</v>
      </c>
      <c r="Q106" s="204">
        <v>165.8</v>
      </c>
      <c r="R106" s="204">
        <v>165.8</v>
      </c>
      <c r="S106" s="204">
        <v>165.8</v>
      </c>
      <c r="T106" s="204">
        <v>165.8</v>
      </c>
      <c r="U106" s="204">
        <v>165.8</v>
      </c>
    </row>
    <row r="107" spans="3:21" ht="11.25" hidden="1" outlineLevel="1" thickBot="1" x14ac:dyDescent="0.25">
      <c r="C107" s="96" t="s">
        <v>61</v>
      </c>
      <c r="D107" s="96" t="s">
        <v>93</v>
      </c>
      <c r="E107" s="107" t="str">
        <f>E106</f>
        <v xml:space="preserve"> - иные потребители, в т.ч.     </v>
      </c>
      <c r="F107" s="78">
        <f>F98</f>
        <v>169.21100000000001</v>
      </c>
      <c r="G107" s="78">
        <f t="shared" ref="G107:K108" si="50">G98</f>
        <v>173.86699999999999</v>
      </c>
      <c r="H107" s="78">
        <f t="shared" si="50"/>
        <v>161.40280000000001</v>
      </c>
      <c r="I107" s="78">
        <f t="shared" si="50"/>
        <v>171.87799999999999</v>
      </c>
      <c r="J107" s="78">
        <f t="shared" si="50"/>
        <v>170.5138</v>
      </c>
      <c r="K107" s="78">
        <f t="shared" si="50"/>
        <v>165.8</v>
      </c>
      <c r="L107" s="78">
        <f t="shared" ref="L107:U107" si="51">L113+L131+L145+L157</f>
        <v>164.00699999999998</v>
      </c>
      <c r="M107" s="78">
        <f t="shared" si="51"/>
        <v>164.00699999999998</v>
      </c>
      <c r="N107" s="78">
        <f t="shared" si="51"/>
        <v>164.00699999999998</v>
      </c>
      <c r="O107" s="78">
        <f t="shared" si="51"/>
        <v>164.00699999999998</v>
      </c>
      <c r="P107" s="78">
        <f t="shared" si="51"/>
        <v>164.00699999999998</v>
      </c>
      <c r="Q107" s="78">
        <f t="shared" si="51"/>
        <v>164.00699999999998</v>
      </c>
      <c r="R107" s="78">
        <f t="shared" si="51"/>
        <v>164.00699999999998</v>
      </c>
      <c r="S107" s="78">
        <f t="shared" si="51"/>
        <v>164.00699999999998</v>
      </c>
      <c r="T107" s="78">
        <f t="shared" si="51"/>
        <v>164.00699999999998</v>
      </c>
      <c r="U107" s="78">
        <f t="shared" si="51"/>
        <v>164.00699999999998</v>
      </c>
    </row>
    <row r="108" spans="3:21" ht="11.25" collapsed="1" thickBot="1" x14ac:dyDescent="0.25">
      <c r="C108" s="96" t="s">
        <v>61</v>
      </c>
      <c r="D108" s="96" t="s">
        <v>111</v>
      </c>
      <c r="E108" s="107" t="str">
        <f>E107</f>
        <v xml:space="preserve"> - иные потребители, в т.ч.     </v>
      </c>
      <c r="F108" s="78">
        <f>F99</f>
        <v>169.21100000000001</v>
      </c>
      <c r="G108" s="78">
        <f t="shared" si="50"/>
        <v>173.86699999999999</v>
      </c>
      <c r="H108" s="78">
        <f t="shared" si="50"/>
        <v>161.40280000000001</v>
      </c>
      <c r="I108" s="78">
        <f t="shared" si="50"/>
        <v>171.87799999999999</v>
      </c>
      <c r="J108" s="78">
        <f t="shared" si="50"/>
        <v>170.5138</v>
      </c>
      <c r="K108" s="78">
        <f>K114+K149+K158</f>
        <v>181.12725499999999</v>
      </c>
      <c r="L108" s="78">
        <f t="shared" ref="L108:U108" si="52">L114+L149+L158</f>
        <v>164.00699999999998</v>
      </c>
      <c r="M108" s="78">
        <f t="shared" si="52"/>
        <v>164.00699999999998</v>
      </c>
      <c r="N108" s="78">
        <f t="shared" si="52"/>
        <v>164.00699999999998</v>
      </c>
      <c r="O108" s="78">
        <f t="shared" si="52"/>
        <v>164.00699999999998</v>
      </c>
      <c r="P108" s="78">
        <f t="shared" si="52"/>
        <v>164.00699999999998</v>
      </c>
      <c r="Q108" s="78">
        <f t="shared" si="52"/>
        <v>164.00699999999998</v>
      </c>
      <c r="R108" s="78">
        <f t="shared" si="52"/>
        <v>164.00699999999998</v>
      </c>
      <c r="S108" s="78">
        <f t="shared" si="52"/>
        <v>164.00699999999998</v>
      </c>
      <c r="T108" s="78">
        <f t="shared" si="52"/>
        <v>164.00699999999998</v>
      </c>
      <c r="U108" s="78">
        <f t="shared" si="52"/>
        <v>164.00699999999998</v>
      </c>
    </row>
    <row r="109" spans="3:21" hidden="1" outlineLevel="1" x14ac:dyDescent="0.2">
      <c r="C109" s="133" t="s">
        <v>62</v>
      </c>
      <c r="D109" s="133" t="s">
        <v>7</v>
      </c>
      <c r="E109" s="42" t="s">
        <v>63</v>
      </c>
      <c r="F109" s="43">
        <f>F115+F121</f>
        <v>110.2</v>
      </c>
      <c r="G109" s="43">
        <f t="shared" ref="G109:U109" si="53">G115+G121</f>
        <v>104.1</v>
      </c>
      <c r="H109" s="166">
        <f t="shared" si="53"/>
        <v>135.66899999999998</v>
      </c>
      <c r="I109" s="43">
        <f t="shared" si="53"/>
        <v>138.91999999999999</v>
      </c>
      <c r="J109" s="43">
        <f t="shared" si="53"/>
        <v>144.65</v>
      </c>
      <c r="K109" s="30">
        <v>144.65</v>
      </c>
      <c r="L109" s="43">
        <v>144.65</v>
      </c>
      <c r="M109" s="43">
        <v>144.65</v>
      </c>
      <c r="N109" s="43">
        <f t="shared" si="53"/>
        <v>145.48859999999999</v>
      </c>
      <c r="O109" s="43">
        <f t="shared" si="53"/>
        <v>145.68039999999999</v>
      </c>
      <c r="P109" s="43">
        <f t="shared" si="53"/>
        <v>145.87360000000001</v>
      </c>
      <c r="Q109" s="43">
        <f t="shared" si="53"/>
        <v>146.21940000000001</v>
      </c>
      <c r="R109" s="43">
        <f t="shared" si="53"/>
        <v>146.5652</v>
      </c>
      <c r="S109" s="43">
        <f t="shared" si="53"/>
        <v>146.911</v>
      </c>
      <c r="T109" s="43">
        <f t="shared" si="53"/>
        <v>147.2568</v>
      </c>
      <c r="U109" s="43">
        <f t="shared" si="53"/>
        <v>147.6026</v>
      </c>
    </row>
    <row r="110" spans="3:21" s="5" customFormat="1" hidden="1" outlineLevel="1" x14ac:dyDescent="0.2">
      <c r="C110" s="136" t="s">
        <v>62</v>
      </c>
      <c r="D110" s="136" t="s">
        <v>9</v>
      </c>
      <c r="E110" s="34" t="s">
        <v>63</v>
      </c>
      <c r="F110" s="11">
        <f>F116+F122+F128+F133</f>
        <v>147.48590000000002</v>
      </c>
      <c r="G110" s="11">
        <f>G116+G122+G128+G133</f>
        <v>156.13634000000002</v>
      </c>
      <c r="H110" s="11">
        <f>H116+H122+H128+H133</f>
        <v>148.68099999999998</v>
      </c>
      <c r="I110" s="11">
        <f t="shared" ref="I110:U110" si="54">I116+I122+I128+I133</f>
        <v>151.298</v>
      </c>
      <c r="J110" s="11">
        <f t="shared" si="54"/>
        <v>151.298</v>
      </c>
      <c r="K110" s="11">
        <v>151.298</v>
      </c>
      <c r="L110" s="11">
        <v>151.298</v>
      </c>
      <c r="M110" s="11">
        <v>151.298</v>
      </c>
      <c r="N110" s="11">
        <f t="shared" si="54"/>
        <v>157.72</v>
      </c>
      <c r="O110" s="11">
        <f t="shared" si="54"/>
        <v>157.92000000000002</v>
      </c>
      <c r="P110" s="11">
        <f t="shared" si="54"/>
        <v>158.12</v>
      </c>
      <c r="Q110" s="11">
        <f t="shared" si="54"/>
        <v>158.48000000000002</v>
      </c>
      <c r="R110" s="11">
        <f t="shared" si="54"/>
        <v>158.84</v>
      </c>
      <c r="S110" s="11">
        <f t="shared" si="54"/>
        <v>159.19999999999999</v>
      </c>
      <c r="T110" s="11">
        <f t="shared" si="54"/>
        <v>159.56</v>
      </c>
      <c r="U110" s="11">
        <f t="shared" si="54"/>
        <v>159.92000000000002</v>
      </c>
    </row>
    <row r="111" spans="3:21" s="5" customFormat="1" ht="11.25" hidden="1" outlineLevel="1" thickBot="1" x14ac:dyDescent="0.25">
      <c r="C111" s="139" t="s">
        <v>64</v>
      </c>
      <c r="D111" s="139" t="s">
        <v>11</v>
      </c>
      <c r="E111" s="45" t="s">
        <v>63</v>
      </c>
      <c r="F111" s="35">
        <f>F117+F123+F129+F137</f>
        <v>147.48590000000002</v>
      </c>
      <c r="G111" s="35">
        <f t="shared" ref="G111" si="55">G117+G123+G129+G137</f>
        <v>156.13604000000001</v>
      </c>
      <c r="H111" s="208">
        <f>H117+H123+H129+H137</f>
        <v>147.98750000000001</v>
      </c>
      <c r="I111" s="35">
        <f t="shared" ref="I111:J111" si="56">I117+I123+I129+I137</f>
        <v>151.298</v>
      </c>
      <c r="J111" s="35">
        <f t="shared" si="56"/>
        <v>145.58000000000001</v>
      </c>
      <c r="K111" s="35">
        <v>145.58000000000001</v>
      </c>
      <c r="L111" s="35">
        <v>145.58000000000001</v>
      </c>
      <c r="M111" s="35">
        <v>145.58000000000001</v>
      </c>
      <c r="N111" s="35">
        <v>201.32</v>
      </c>
      <c r="O111" s="35">
        <v>202.92599999999999</v>
      </c>
      <c r="P111" s="35">
        <v>204.54400000000001</v>
      </c>
      <c r="Q111" s="35">
        <v>207.44</v>
      </c>
      <c r="R111" s="35">
        <v>210.33600000000001</v>
      </c>
      <c r="S111" s="35">
        <v>213.232</v>
      </c>
      <c r="T111" s="35">
        <v>216.12700000000001</v>
      </c>
      <c r="U111" s="35">
        <v>219.024</v>
      </c>
    </row>
    <row r="112" spans="3:21" s="5" customFormat="1" ht="11.25" hidden="1" outlineLevel="1" thickBot="1" x14ac:dyDescent="0.25">
      <c r="C112" s="168" t="s">
        <v>64</v>
      </c>
      <c r="D112" s="168" t="s">
        <v>12</v>
      </c>
      <c r="E112" s="129" t="str">
        <f t="shared" ref="E112:H114" si="57">E111</f>
        <v>п.г.т. Излучинск жилой район</v>
      </c>
      <c r="F112" s="126">
        <f t="shared" si="57"/>
        <v>147.48590000000002</v>
      </c>
      <c r="G112" s="126">
        <f t="shared" si="57"/>
        <v>156.13604000000001</v>
      </c>
      <c r="H112" s="214">
        <f t="shared" si="57"/>
        <v>147.98750000000001</v>
      </c>
      <c r="I112" s="126">
        <f t="shared" ref="I112:K113" si="58">I118+I124</f>
        <v>86.26</v>
      </c>
      <c r="J112" s="126">
        <f t="shared" si="58"/>
        <v>82.685000000000002</v>
      </c>
      <c r="K112" s="126">
        <f t="shared" si="58"/>
        <v>89.306000000000012</v>
      </c>
      <c r="L112" s="126">
        <v>89.306000000000012</v>
      </c>
      <c r="M112" s="126">
        <v>89.306000000000012</v>
      </c>
      <c r="N112" s="126">
        <v>89.306000000000012</v>
      </c>
      <c r="O112" s="126">
        <v>89.306000000000012</v>
      </c>
      <c r="P112" s="126">
        <v>89.306000000000012</v>
      </c>
      <c r="Q112" s="126">
        <v>89.306000000000012</v>
      </c>
      <c r="R112" s="126">
        <v>89.306000000000012</v>
      </c>
      <c r="S112" s="126">
        <v>89.306000000000012</v>
      </c>
      <c r="T112" s="126">
        <v>89.306000000000012</v>
      </c>
      <c r="U112" s="126">
        <v>89.306000000000012</v>
      </c>
    </row>
    <row r="113" spans="3:21" s="5" customFormat="1" ht="11.25" hidden="1" outlineLevel="1" thickBot="1" x14ac:dyDescent="0.25">
      <c r="C113" s="168" t="s">
        <v>64</v>
      </c>
      <c r="D113" s="168" t="s">
        <v>93</v>
      </c>
      <c r="E113" s="129" t="str">
        <f t="shared" si="57"/>
        <v>п.г.т. Излучинск жилой район</v>
      </c>
      <c r="F113" s="126">
        <f t="shared" si="57"/>
        <v>147.48590000000002</v>
      </c>
      <c r="G113" s="126">
        <f t="shared" si="57"/>
        <v>156.13604000000001</v>
      </c>
      <c r="H113" s="214">
        <f t="shared" si="57"/>
        <v>147.98750000000001</v>
      </c>
      <c r="I113" s="126">
        <f t="shared" si="58"/>
        <v>86.259999999999991</v>
      </c>
      <c r="J113" s="126">
        <f t="shared" si="58"/>
        <v>87.751339999999999</v>
      </c>
      <c r="K113" s="126">
        <f t="shared" si="58"/>
        <v>89.306000000000012</v>
      </c>
      <c r="L113" s="126">
        <f t="shared" ref="L113:U113" si="59">L119+L125</f>
        <v>87.920999999999992</v>
      </c>
      <c r="M113" s="126">
        <f t="shared" si="59"/>
        <v>87.920999999999992</v>
      </c>
      <c r="N113" s="126">
        <f t="shared" si="59"/>
        <v>87.920999999999992</v>
      </c>
      <c r="O113" s="126">
        <f t="shared" si="59"/>
        <v>87.920999999999992</v>
      </c>
      <c r="P113" s="126">
        <f t="shared" si="59"/>
        <v>87.920999999999992</v>
      </c>
      <c r="Q113" s="126">
        <f t="shared" si="59"/>
        <v>87.920999999999992</v>
      </c>
      <c r="R113" s="126">
        <f t="shared" si="59"/>
        <v>87.920999999999992</v>
      </c>
      <c r="S113" s="126">
        <f t="shared" si="59"/>
        <v>87.920999999999992</v>
      </c>
      <c r="T113" s="126">
        <f t="shared" si="59"/>
        <v>87.920999999999992</v>
      </c>
      <c r="U113" s="126">
        <f t="shared" si="59"/>
        <v>87.920999999999992</v>
      </c>
    </row>
    <row r="114" spans="3:21" s="5" customFormat="1" ht="11.25" collapsed="1" thickBot="1" x14ac:dyDescent="0.25">
      <c r="C114" s="96" t="s">
        <v>64</v>
      </c>
      <c r="D114" s="96" t="s">
        <v>111</v>
      </c>
      <c r="E114" s="81" t="str">
        <f t="shared" si="57"/>
        <v>п.г.т. Излучинск жилой район</v>
      </c>
      <c r="F114" s="78">
        <f t="shared" si="57"/>
        <v>147.48590000000002</v>
      </c>
      <c r="G114" s="78">
        <f t="shared" si="57"/>
        <v>156.13604000000001</v>
      </c>
      <c r="H114" s="108">
        <f t="shared" si="57"/>
        <v>147.98750000000001</v>
      </c>
      <c r="I114" s="78">
        <f>I121+I127</f>
        <v>143.5712</v>
      </c>
      <c r="J114" s="78">
        <f>J121+J127</f>
        <v>148.499</v>
      </c>
      <c r="K114" s="78">
        <f>K120+K126+K132</f>
        <v>134.84100000000001</v>
      </c>
      <c r="L114" s="78">
        <f t="shared" ref="L114:U114" si="60">L120+L126+L132</f>
        <v>124.92499999999998</v>
      </c>
      <c r="M114" s="78">
        <f t="shared" si="60"/>
        <v>124.92499999999998</v>
      </c>
      <c r="N114" s="78">
        <f t="shared" si="60"/>
        <v>124.92499999999998</v>
      </c>
      <c r="O114" s="78">
        <f t="shared" si="60"/>
        <v>124.92499999999998</v>
      </c>
      <c r="P114" s="78">
        <f t="shared" si="60"/>
        <v>124.92499999999998</v>
      </c>
      <c r="Q114" s="78">
        <f t="shared" si="60"/>
        <v>124.92499999999998</v>
      </c>
      <c r="R114" s="78">
        <f t="shared" si="60"/>
        <v>124.92499999999998</v>
      </c>
      <c r="S114" s="78">
        <f t="shared" si="60"/>
        <v>124.92499999999998</v>
      </c>
      <c r="T114" s="78">
        <f t="shared" si="60"/>
        <v>124.92499999999998</v>
      </c>
      <c r="U114" s="78">
        <f t="shared" si="60"/>
        <v>124.92499999999998</v>
      </c>
    </row>
    <row r="115" spans="3:21" hidden="1" outlineLevel="1" x14ac:dyDescent="0.2">
      <c r="C115" s="133" t="s">
        <v>65</v>
      </c>
      <c r="D115" s="133" t="s">
        <v>7</v>
      </c>
      <c r="E115" s="215" t="s">
        <v>66</v>
      </c>
      <c r="F115" s="43">
        <v>15.428000000000001</v>
      </c>
      <c r="G115" s="43">
        <v>14.574</v>
      </c>
      <c r="H115" s="43">
        <v>18.992799999999999</v>
      </c>
      <c r="I115" s="43">
        <v>19.448799999999999</v>
      </c>
      <c r="J115" s="43">
        <v>20.251000000000001</v>
      </c>
      <c r="K115" s="30">
        <v>20.251000000000001</v>
      </c>
      <c r="L115" s="43">
        <v>20.251000000000001</v>
      </c>
      <c r="M115" s="43">
        <v>20.251000000000001</v>
      </c>
      <c r="N115" s="43">
        <v>21.089600000000001</v>
      </c>
      <c r="O115" s="43">
        <v>21.281400000000001</v>
      </c>
      <c r="P115" s="43">
        <v>21.474599999999999</v>
      </c>
      <c r="Q115" s="43">
        <v>21.820399999999999</v>
      </c>
      <c r="R115" s="43">
        <v>22.1662</v>
      </c>
      <c r="S115" s="43">
        <v>22.512</v>
      </c>
      <c r="T115" s="43">
        <v>22.857800000000001</v>
      </c>
      <c r="U115" s="43">
        <v>23.203600000000002</v>
      </c>
    </row>
    <row r="116" spans="3:21" s="5" customFormat="1" hidden="1" outlineLevel="1" x14ac:dyDescent="0.2">
      <c r="C116" s="136" t="s">
        <v>65</v>
      </c>
      <c r="D116" s="136" t="s">
        <v>9</v>
      </c>
      <c r="E116" s="216" t="s">
        <v>66</v>
      </c>
      <c r="F116" s="11">
        <v>20.731200000000001</v>
      </c>
      <c r="G116" s="11">
        <f>17.3+5.9033</f>
        <v>23.203299999999999</v>
      </c>
      <c r="H116" s="12">
        <v>19.2</v>
      </c>
      <c r="I116" s="12">
        <v>24.768000000000001</v>
      </c>
      <c r="J116" s="12">
        <v>24.768000000000001</v>
      </c>
      <c r="K116" s="12">
        <v>24.768000000000001</v>
      </c>
      <c r="L116" s="12">
        <v>24.768000000000001</v>
      </c>
      <c r="M116" s="12">
        <v>24.768000000000001</v>
      </c>
      <c r="N116" s="12">
        <v>24.768000000000001</v>
      </c>
      <c r="O116" s="12">
        <v>24.768000000000001</v>
      </c>
      <c r="P116" s="12">
        <v>24.768000000000001</v>
      </c>
      <c r="Q116" s="12">
        <v>24.768000000000001</v>
      </c>
      <c r="R116" s="12">
        <v>24.768000000000001</v>
      </c>
      <c r="S116" s="12">
        <v>24.768000000000001</v>
      </c>
      <c r="T116" s="12">
        <v>24.768000000000001</v>
      </c>
      <c r="U116" s="12">
        <v>24.768000000000001</v>
      </c>
    </row>
    <row r="117" spans="3:21" s="5" customFormat="1" ht="11.25" hidden="1" outlineLevel="1" thickBot="1" x14ac:dyDescent="0.25">
      <c r="C117" s="139" t="s">
        <v>67</v>
      </c>
      <c r="D117" s="139" t="s">
        <v>11</v>
      </c>
      <c r="E117" s="217" t="s">
        <v>68</v>
      </c>
      <c r="F117" s="35">
        <f>F116</f>
        <v>20.731200000000001</v>
      </c>
      <c r="G117" s="35">
        <v>23.202999999999999</v>
      </c>
      <c r="H117" s="36">
        <f>25.1429-4.6205</f>
        <v>20.522400000000001</v>
      </c>
      <c r="I117" s="36">
        <v>24.768000000000001</v>
      </c>
      <c r="J117" s="35">
        <v>21.027999999999999</v>
      </c>
      <c r="K117" s="36">
        <v>21.027999999999999</v>
      </c>
      <c r="L117" s="36">
        <v>21.027999999999999</v>
      </c>
      <c r="M117" s="36">
        <v>21.027999999999999</v>
      </c>
      <c r="N117" s="36">
        <f t="shared" ref="N117:U117" si="61">N116</f>
        <v>24.768000000000001</v>
      </c>
      <c r="O117" s="36">
        <f t="shared" si="61"/>
        <v>24.768000000000001</v>
      </c>
      <c r="P117" s="36">
        <f t="shared" si="61"/>
        <v>24.768000000000001</v>
      </c>
      <c r="Q117" s="36">
        <f t="shared" si="61"/>
        <v>24.768000000000001</v>
      </c>
      <c r="R117" s="36">
        <f t="shared" si="61"/>
        <v>24.768000000000001</v>
      </c>
      <c r="S117" s="36">
        <f t="shared" si="61"/>
        <v>24.768000000000001</v>
      </c>
      <c r="T117" s="36">
        <f t="shared" si="61"/>
        <v>24.768000000000001</v>
      </c>
      <c r="U117" s="36">
        <f t="shared" si="61"/>
        <v>24.768000000000001</v>
      </c>
    </row>
    <row r="118" spans="3:21" s="5" customFormat="1" ht="11.25" hidden="1" outlineLevel="1" thickBot="1" x14ac:dyDescent="0.25">
      <c r="C118" s="168" t="s">
        <v>67</v>
      </c>
      <c r="D118" s="168" t="s">
        <v>12</v>
      </c>
      <c r="E118" s="218" t="str">
        <f>E117</f>
        <v>- бюджетные потребители</v>
      </c>
      <c r="F118" s="126">
        <f>F117</f>
        <v>20.731200000000001</v>
      </c>
      <c r="G118" s="126">
        <f>G117</f>
        <v>23.202999999999999</v>
      </c>
      <c r="H118" s="124">
        <v>20.521999999999998</v>
      </c>
      <c r="I118" s="124">
        <v>20.821000000000002</v>
      </c>
      <c r="J118" s="126">
        <v>21.027999999999999</v>
      </c>
      <c r="K118" s="124">
        <f>21.388</f>
        <v>21.388000000000002</v>
      </c>
      <c r="L118" s="124">
        <v>21.388000000000002</v>
      </c>
      <c r="M118" s="124">
        <v>21.388000000000002</v>
      </c>
      <c r="N118" s="124">
        <v>21.388000000000002</v>
      </c>
      <c r="O118" s="124">
        <v>21.388000000000002</v>
      </c>
      <c r="P118" s="124">
        <v>21.388000000000002</v>
      </c>
      <c r="Q118" s="124">
        <v>21.388000000000002</v>
      </c>
      <c r="R118" s="124">
        <v>21.388000000000002</v>
      </c>
      <c r="S118" s="124">
        <v>21.388000000000002</v>
      </c>
      <c r="T118" s="124">
        <v>21.388000000000002</v>
      </c>
      <c r="U118" s="124">
        <v>21.388000000000002</v>
      </c>
    </row>
    <row r="119" spans="3:21" s="5" customFormat="1" ht="11.25" hidden="1" outlineLevel="1" thickBot="1" x14ac:dyDescent="0.25">
      <c r="C119" s="168" t="s">
        <v>67</v>
      </c>
      <c r="D119" s="168" t="s">
        <v>93</v>
      </c>
      <c r="E119" s="218" t="str">
        <f>E118</f>
        <v>- бюджетные потребители</v>
      </c>
      <c r="F119" s="126">
        <f>F118</f>
        <v>20.731200000000001</v>
      </c>
      <c r="G119" s="126">
        <f t="shared" ref="G119:I120" si="62">G118</f>
        <v>23.202999999999999</v>
      </c>
      <c r="H119" s="126">
        <f t="shared" si="62"/>
        <v>20.521999999999998</v>
      </c>
      <c r="I119" s="126">
        <f t="shared" si="62"/>
        <v>20.821000000000002</v>
      </c>
      <c r="J119" s="126">
        <v>22.3371</v>
      </c>
      <c r="K119" s="124">
        <f>21.388</f>
        <v>21.388000000000002</v>
      </c>
      <c r="L119" s="124">
        <v>21.344000000000001</v>
      </c>
      <c r="M119" s="124">
        <v>21.344000000000001</v>
      </c>
      <c r="N119" s="124">
        <v>21.344000000000001</v>
      </c>
      <c r="O119" s="124">
        <v>21.344000000000001</v>
      </c>
      <c r="P119" s="124">
        <v>21.344000000000001</v>
      </c>
      <c r="Q119" s="124">
        <v>21.344000000000001</v>
      </c>
      <c r="R119" s="124">
        <v>21.344000000000001</v>
      </c>
      <c r="S119" s="124">
        <v>21.344000000000001</v>
      </c>
      <c r="T119" s="124">
        <v>21.344000000000001</v>
      </c>
      <c r="U119" s="124">
        <v>21.344000000000001</v>
      </c>
    </row>
    <row r="120" spans="3:21" s="5" customFormat="1" ht="11.25" collapsed="1" thickBot="1" x14ac:dyDescent="0.25">
      <c r="C120" s="96" t="s">
        <v>67</v>
      </c>
      <c r="D120" s="96" t="s">
        <v>111</v>
      </c>
      <c r="E120" s="109" t="str">
        <f>E119</f>
        <v>- бюджетные потребители</v>
      </c>
      <c r="F120" s="78">
        <f>F119</f>
        <v>20.731200000000001</v>
      </c>
      <c r="G120" s="78">
        <f t="shared" si="62"/>
        <v>23.202999999999999</v>
      </c>
      <c r="H120" s="78">
        <f t="shared" si="62"/>
        <v>20.521999999999998</v>
      </c>
      <c r="I120" s="78">
        <f t="shared" si="62"/>
        <v>20.821000000000002</v>
      </c>
      <c r="J120" s="78">
        <v>22.3371</v>
      </c>
      <c r="K120" s="76">
        <v>23.542000000000002</v>
      </c>
      <c r="L120" s="76">
        <v>21.344000000000001</v>
      </c>
      <c r="M120" s="76">
        <v>21.344000000000001</v>
      </c>
      <c r="N120" s="76">
        <v>21.344000000000001</v>
      </c>
      <c r="O120" s="76">
        <v>21.344000000000001</v>
      </c>
      <c r="P120" s="76">
        <v>21.344000000000001</v>
      </c>
      <c r="Q120" s="76">
        <v>21.344000000000001</v>
      </c>
      <c r="R120" s="76">
        <v>21.344000000000001</v>
      </c>
      <c r="S120" s="76">
        <v>21.344000000000001</v>
      </c>
      <c r="T120" s="76">
        <v>21.344000000000001</v>
      </c>
      <c r="U120" s="76">
        <v>21.344000000000001</v>
      </c>
    </row>
    <row r="121" spans="3:21" hidden="1" outlineLevel="1" x14ac:dyDescent="0.2">
      <c r="C121" s="133" t="s">
        <v>69</v>
      </c>
      <c r="D121" s="133" t="s">
        <v>7</v>
      </c>
      <c r="E121" s="215" t="s">
        <v>70</v>
      </c>
      <c r="F121" s="43">
        <v>94.772000000000006</v>
      </c>
      <c r="G121" s="43">
        <v>89.525999999999996</v>
      </c>
      <c r="H121" s="43">
        <v>116.67619999999999</v>
      </c>
      <c r="I121" s="43">
        <v>119.4712</v>
      </c>
      <c r="J121" s="43">
        <v>124.399</v>
      </c>
      <c r="K121" s="30">
        <v>124.399</v>
      </c>
      <c r="L121" s="43">
        <v>124.399</v>
      </c>
      <c r="M121" s="43">
        <v>124.399</v>
      </c>
      <c r="N121" s="43">
        <v>124.399</v>
      </c>
      <c r="O121" s="43">
        <v>124.399</v>
      </c>
      <c r="P121" s="43">
        <v>124.399</v>
      </c>
      <c r="Q121" s="43">
        <v>124.399</v>
      </c>
      <c r="R121" s="43">
        <v>124.399</v>
      </c>
      <c r="S121" s="43">
        <v>124.399</v>
      </c>
      <c r="T121" s="43">
        <v>124.399</v>
      </c>
      <c r="U121" s="43">
        <v>124.399</v>
      </c>
    </row>
    <row r="122" spans="3:21" s="5" customFormat="1" hidden="1" outlineLevel="1" x14ac:dyDescent="0.2">
      <c r="C122" s="136" t="s">
        <v>69</v>
      </c>
      <c r="D122" s="136" t="s">
        <v>9</v>
      </c>
      <c r="E122" s="216" t="s">
        <v>70</v>
      </c>
      <c r="F122" s="11">
        <v>74.721500000000006</v>
      </c>
      <c r="G122" s="11">
        <f>68.25896+14.241-1.9171</f>
        <v>80.582859999999997</v>
      </c>
      <c r="H122" s="12">
        <v>55.338000000000001</v>
      </c>
      <c r="I122" s="12">
        <v>57.002000000000002</v>
      </c>
      <c r="J122" s="12">
        <v>57.002000000000002</v>
      </c>
      <c r="K122" s="12">
        <v>57.002000000000002</v>
      </c>
      <c r="L122" s="11">
        <v>57.002000000000002</v>
      </c>
      <c r="M122" s="12">
        <v>57.002000000000002</v>
      </c>
      <c r="N122" s="12">
        <v>57.002000000000002</v>
      </c>
      <c r="O122" s="12">
        <v>57.002000000000002</v>
      </c>
      <c r="P122" s="12">
        <v>57.002000000000002</v>
      </c>
      <c r="Q122" s="12">
        <v>57.002000000000002</v>
      </c>
      <c r="R122" s="12">
        <v>57.002000000000002</v>
      </c>
      <c r="S122" s="12">
        <v>57.002000000000002</v>
      </c>
      <c r="T122" s="12">
        <v>57.002000000000002</v>
      </c>
      <c r="U122" s="12">
        <v>57.002000000000002</v>
      </c>
    </row>
    <row r="123" spans="3:21" s="5" customFormat="1" ht="11.25" hidden="1" outlineLevel="1" thickBot="1" x14ac:dyDescent="0.25">
      <c r="C123" s="139" t="s">
        <v>71</v>
      </c>
      <c r="D123" s="139" t="s">
        <v>11</v>
      </c>
      <c r="E123" s="217" t="s">
        <v>72</v>
      </c>
      <c r="F123" s="35">
        <f>F122</f>
        <v>74.721500000000006</v>
      </c>
      <c r="G123" s="35">
        <f>G122</f>
        <v>80.582859999999997</v>
      </c>
      <c r="H123" s="208">
        <v>58.469119999999997</v>
      </c>
      <c r="I123" s="36">
        <v>57.002000000000002</v>
      </c>
      <c r="J123" s="36">
        <v>61.656999999999996</v>
      </c>
      <c r="K123" s="36">
        <v>61.656999999999996</v>
      </c>
      <c r="L123" s="36">
        <v>61.656999999999996</v>
      </c>
      <c r="M123" s="36">
        <v>61.656999999999996</v>
      </c>
      <c r="N123" s="36">
        <v>61.656999999999996</v>
      </c>
      <c r="O123" s="36">
        <v>61.656999999999996</v>
      </c>
      <c r="P123" s="36">
        <v>61.656999999999996</v>
      </c>
      <c r="Q123" s="36">
        <v>61.656999999999996</v>
      </c>
      <c r="R123" s="36">
        <v>61.656999999999996</v>
      </c>
      <c r="S123" s="36">
        <v>61.656999999999996</v>
      </c>
      <c r="T123" s="36">
        <v>61.656999999999996</v>
      </c>
      <c r="U123" s="36">
        <v>61.656999999999996</v>
      </c>
    </row>
    <row r="124" spans="3:21" s="5" customFormat="1" ht="11.25" hidden="1" outlineLevel="1" thickBot="1" x14ac:dyDescent="0.25">
      <c r="C124" s="168" t="s">
        <v>71</v>
      </c>
      <c r="D124" s="168" t="s">
        <v>12</v>
      </c>
      <c r="E124" s="218" t="str">
        <f>E123</f>
        <v>- население</v>
      </c>
      <c r="F124" s="126">
        <f>F123</f>
        <v>74.721500000000006</v>
      </c>
      <c r="G124" s="126">
        <f>G123</f>
        <v>80.582859999999997</v>
      </c>
      <c r="H124" s="214">
        <v>58.469000000000001</v>
      </c>
      <c r="I124" s="124">
        <f>13.754+51.685</f>
        <v>65.439000000000007</v>
      </c>
      <c r="J124" s="124">
        <v>61.656999999999996</v>
      </c>
      <c r="K124" s="124">
        <v>67.918000000000006</v>
      </c>
      <c r="L124" s="124">
        <v>67.918000000000006</v>
      </c>
      <c r="M124" s="124">
        <v>67.918000000000006</v>
      </c>
      <c r="N124" s="124">
        <v>67.918000000000006</v>
      </c>
      <c r="O124" s="124">
        <v>67.918000000000006</v>
      </c>
      <c r="P124" s="124">
        <v>67.918000000000006</v>
      </c>
      <c r="Q124" s="124">
        <v>67.918000000000006</v>
      </c>
      <c r="R124" s="124">
        <v>67.918000000000006</v>
      </c>
      <c r="S124" s="124">
        <v>67.918000000000006</v>
      </c>
      <c r="T124" s="124">
        <v>67.918000000000006</v>
      </c>
      <c r="U124" s="124">
        <v>67.918000000000006</v>
      </c>
    </row>
    <row r="125" spans="3:21" s="5" customFormat="1" ht="11.25" hidden="1" outlineLevel="1" thickBot="1" x14ac:dyDescent="0.25">
      <c r="C125" s="168" t="s">
        <v>71</v>
      </c>
      <c r="D125" s="168" t="s">
        <v>93</v>
      </c>
      <c r="E125" s="218" t="str">
        <f>E124</f>
        <v>- население</v>
      </c>
      <c r="F125" s="126">
        <v>74.721999999999994</v>
      </c>
      <c r="G125" s="126">
        <v>80.582999999999998</v>
      </c>
      <c r="H125" s="214">
        <v>58.469000000000001</v>
      </c>
      <c r="I125" s="124">
        <v>65.438999999999993</v>
      </c>
      <c r="J125" s="126">
        <v>65.414240000000007</v>
      </c>
      <c r="K125" s="124">
        <v>67.918000000000006</v>
      </c>
      <c r="L125" s="124">
        <v>66.576999999999998</v>
      </c>
      <c r="M125" s="124">
        <v>66.576999999999998</v>
      </c>
      <c r="N125" s="124">
        <v>66.576999999999998</v>
      </c>
      <c r="O125" s="124">
        <v>66.576999999999998</v>
      </c>
      <c r="P125" s="124">
        <v>66.576999999999998</v>
      </c>
      <c r="Q125" s="124">
        <v>66.576999999999998</v>
      </c>
      <c r="R125" s="124">
        <v>66.576999999999998</v>
      </c>
      <c r="S125" s="124">
        <v>66.576999999999998</v>
      </c>
      <c r="T125" s="124">
        <v>66.576999999999998</v>
      </c>
      <c r="U125" s="124">
        <v>66.576999999999998</v>
      </c>
    </row>
    <row r="126" spans="3:21" s="5" customFormat="1" ht="11.25" collapsed="1" thickBot="1" x14ac:dyDescent="0.25">
      <c r="C126" s="96" t="s">
        <v>71</v>
      </c>
      <c r="D126" s="96" t="s">
        <v>111</v>
      </c>
      <c r="E126" s="109" t="str">
        <f>E125</f>
        <v>- население</v>
      </c>
      <c r="F126" s="78">
        <v>74.721999999999994</v>
      </c>
      <c r="G126" s="78">
        <v>80.582999999999998</v>
      </c>
      <c r="H126" s="108">
        <v>58.469000000000001</v>
      </c>
      <c r="I126" s="76">
        <v>65.438999999999993</v>
      </c>
      <c r="J126" s="78">
        <v>65.414240000000007</v>
      </c>
      <c r="K126" s="76">
        <v>70.584000000000003</v>
      </c>
      <c r="L126" s="76">
        <v>66.576999999999998</v>
      </c>
      <c r="M126" s="76">
        <v>66.576999999999998</v>
      </c>
      <c r="N126" s="76">
        <v>66.576999999999998</v>
      </c>
      <c r="O126" s="76">
        <v>66.576999999999998</v>
      </c>
      <c r="P126" s="76">
        <v>66.576999999999998</v>
      </c>
      <c r="Q126" s="76">
        <v>66.576999999999998</v>
      </c>
      <c r="R126" s="76">
        <v>66.576999999999998</v>
      </c>
      <c r="S126" s="76">
        <v>66.576999999999998</v>
      </c>
      <c r="T126" s="76">
        <v>66.576999999999998</v>
      </c>
      <c r="U126" s="76">
        <v>66.576999999999998</v>
      </c>
    </row>
    <row r="127" spans="3:21" hidden="1" outlineLevel="1" x14ac:dyDescent="0.2">
      <c r="C127" s="133" t="s">
        <v>73</v>
      </c>
      <c r="D127" s="133" t="s">
        <v>7</v>
      </c>
      <c r="E127" s="215" t="s">
        <v>74</v>
      </c>
      <c r="F127" s="43">
        <v>24.1</v>
      </c>
      <c r="G127" s="43">
        <v>24.1</v>
      </c>
      <c r="H127" s="43">
        <v>24.1</v>
      </c>
      <c r="I127" s="43">
        <v>24.1</v>
      </c>
      <c r="J127" s="43">
        <v>24.1</v>
      </c>
      <c r="K127" s="30">
        <v>24.1</v>
      </c>
      <c r="L127" s="43">
        <v>24.1</v>
      </c>
      <c r="M127" s="43">
        <v>24.1</v>
      </c>
      <c r="N127" s="43">
        <v>24.1</v>
      </c>
      <c r="O127" s="43">
        <v>24.1</v>
      </c>
      <c r="P127" s="43">
        <v>24.1</v>
      </c>
      <c r="Q127" s="43">
        <v>24.1</v>
      </c>
      <c r="R127" s="43">
        <v>24.1</v>
      </c>
      <c r="S127" s="43">
        <v>24.1</v>
      </c>
      <c r="T127" s="43">
        <v>24.1</v>
      </c>
      <c r="U127" s="43">
        <v>24.1</v>
      </c>
    </row>
    <row r="128" spans="3:21" s="5" customFormat="1" hidden="1" outlineLevel="1" x14ac:dyDescent="0.2">
      <c r="C128" s="136" t="s">
        <v>73</v>
      </c>
      <c r="D128" s="136" t="s">
        <v>9</v>
      </c>
      <c r="E128" s="216" t="s">
        <v>74</v>
      </c>
      <c r="F128" s="35">
        <v>21.647200000000002</v>
      </c>
      <c r="G128" s="35">
        <f>15.54688+10.822-1.037</f>
        <v>25.331879999999998</v>
      </c>
      <c r="H128" s="36">
        <v>48.244</v>
      </c>
      <c r="I128" s="36">
        <v>50.82</v>
      </c>
      <c r="J128" s="36">
        <v>50.82</v>
      </c>
      <c r="K128" s="36">
        <v>50.82</v>
      </c>
      <c r="L128" s="36">
        <v>50.82</v>
      </c>
      <c r="M128" s="36">
        <v>50.82</v>
      </c>
      <c r="N128" s="36">
        <v>50.82</v>
      </c>
      <c r="O128" s="36">
        <v>50.82</v>
      </c>
      <c r="P128" s="36">
        <v>50.82</v>
      </c>
      <c r="Q128" s="36">
        <v>50.82</v>
      </c>
      <c r="R128" s="36">
        <v>50.82</v>
      </c>
      <c r="S128" s="36">
        <v>50.82</v>
      </c>
      <c r="T128" s="36">
        <v>50.82</v>
      </c>
      <c r="U128" s="36">
        <v>50.82</v>
      </c>
    </row>
    <row r="129" spans="1:66" s="5" customFormat="1" ht="11.25" hidden="1" outlineLevel="1" thickBot="1" x14ac:dyDescent="0.25">
      <c r="C129" s="139" t="s">
        <v>75</v>
      </c>
      <c r="D129" s="139" t="s">
        <v>11</v>
      </c>
      <c r="E129" s="217" t="s">
        <v>76</v>
      </c>
      <c r="F129" s="35">
        <f>F128</f>
        <v>21.647200000000002</v>
      </c>
      <c r="G129" s="35">
        <f>G128</f>
        <v>25.331879999999998</v>
      </c>
      <c r="H129" s="35">
        <v>43.141112</v>
      </c>
      <c r="I129" s="36">
        <v>50.82</v>
      </c>
      <c r="J129" s="36">
        <v>44.865000000000002</v>
      </c>
      <c r="K129" s="36">
        <v>44.865000000000002</v>
      </c>
      <c r="L129" s="36">
        <v>44.865000000000002</v>
      </c>
      <c r="M129" s="36">
        <v>44.865000000000002</v>
      </c>
      <c r="N129" s="36">
        <v>44.865000000000002</v>
      </c>
      <c r="O129" s="36">
        <v>44.865000000000002</v>
      </c>
      <c r="P129" s="36">
        <v>44.865000000000002</v>
      </c>
      <c r="Q129" s="36">
        <v>44.865000000000002</v>
      </c>
      <c r="R129" s="36">
        <v>44.865000000000002</v>
      </c>
      <c r="S129" s="36">
        <v>44.865000000000002</v>
      </c>
      <c r="T129" s="36">
        <v>44.865000000000002</v>
      </c>
      <c r="U129" s="36">
        <v>44.865000000000002</v>
      </c>
    </row>
    <row r="130" spans="1:66" s="5" customFormat="1" ht="11.25" hidden="1" outlineLevel="1" thickBot="1" x14ac:dyDescent="0.25">
      <c r="C130" s="168" t="s">
        <v>75</v>
      </c>
      <c r="D130" s="168" t="s">
        <v>12</v>
      </c>
      <c r="E130" s="218" t="str">
        <f>E129</f>
        <v>-п.г.т. Излучинск промзона</v>
      </c>
      <c r="F130" s="126">
        <f>F129</f>
        <v>21.647200000000002</v>
      </c>
      <c r="G130" s="126">
        <f>G129</f>
        <v>25.331879999999998</v>
      </c>
      <c r="H130" s="126">
        <f>H129</f>
        <v>43.141112</v>
      </c>
      <c r="I130" s="124">
        <v>43.713999999999999</v>
      </c>
      <c r="J130" s="124">
        <f>0.366+44.499-0.002</f>
        <v>44.863</v>
      </c>
      <c r="K130" s="124">
        <f>0.725+41.281</f>
        <v>42.006</v>
      </c>
      <c r="L130" s="124">
        <v>42.006</v>
      </c>
      <c r="M130" s="124">
        <v>42.006</v>
      </c>
      <c r="N130" s="124">
        <v>42.006</v>
      </c>
      <c r="O130" s="124">
        <v>42.006</v>
      </c>
      <c r="P130" s="124">
        <v>42.006</v>
      </c>
      <c r="Q130" s="124">
        <v>42.006</v>
      </c>
      <c r="R130" s="124">
        <v>42.006</v>
      </c>
      <c r="S130" s="124">
        <v>42.006</v>
      </c>
      <c r="T130" s="124">
        <v>42.006</v>
      </c>
      <c r="U130" s="124">
        <v>42.006</v>
      </c>
    </row>
    <row r="131" spans="1:66" s="5" customFormat="1" ht="11.25" hidden="1" outlineLevel="1" thickBot="1" x14ac:dyDescent="0.25">
      <c r="C131" s="168" t="s">
        <v>75</v>
      </c>
      <c r="D131" s="168" t="s">
        <v>93</v>
      </c>
      <c r="E131" s="218" t="str">
        <f>E130</f>
        <v>-п.г.т. Излучинск промзона</v>
      </c>
      <c r="F131" s="126">
        <v>21.646999999999998</v>
      </c>
      <c r="G131" s="126">
        <v>25.332000000000001</v>
      </c>
      <c r="H131" s="126">
        <v>43.140999999999998</v>
      </c>
      <c r="I131" s="124">
        <v>43.713999999999999</v>
      </c>
      <c r="J131" s="126">
        <v>39.847459999999998</v>
      </c>
      <c r="K131" s="124">
        <f>0.725+41.281</f>
        <v>42.006</v>
      </c>
      <c r="L131" s="124">
        <v>37.003999999999998</v>
      </c>
      <c r="M131" s="124">
        <v>37.003999999999998</v>
      </c>
      <c r="N131" s="124">
        <v>37.003999999999998</v>
      </c>
      <c r="O131" s="124">
        <v>37.003999999999998</v>
      </c>
      <c r="P131" s="124">
        <v>37.003999999999998</v>
      </c>
      <c r="Q131" s="124">
        <v>37.003999999999998</v>
      </c>
      <c r="R131" s="124">
        <v>37.003999999999998</v>
      </c>
      <c r="S131" s="124">
        <v>37.003999999999998</v>
      </c>
      <c r="T131" s="124">
        <v>37.003999999999998</v>
      </c>
      <c r="U131" s="124">
        <v>37.003999999999998</v>
      </c>
    </row>
    <row r="132" spans="1:66" s="5" customFormat="1" ht="11.25" collapsed="1" thickBot="1" x14ac:dyDescent="0.25">
      <c r="C132" s="96" t="s">
        <v>75</v>
      </c>
      <c r="D132" s="96" t="s">
        <v>111</v>
      </c>
      <c r="E132" s="109" t="str">
        <f>E131</f>
        <v>-п.г.т. Излучинск промзона</v>
      </c>
      <c r="F132" s="78">
        <v>21.646999999999998</v>
      </c>
      <c r="G132" s="78">
        <v>25.332000000000001</v>
      </c>
      <c r="H132" s="78">
        <v>43.140999999999998</v>
      </c>
      <c r="I132" s="76">
        <v>43.713999999999999</v>
      </c>
      <c r="J132" s="78">
        <v>39.847459999999998</v>
      </c>
      <c r="K132" s="76">
        <v>40.715000000000003</v>
      </c>
      <c r="L132" s="76">
        <v>37.003999999999998</v>
      </c>
      <c r="M132" s="76">
        <v>37.003999999999998</v>
      </c>
      <c r="N132" s="76">
        <v>37.003999999999998</v>
      </c>
      <c r="O132" s="76">
        <v>37.003999999999998</v>
      </c>
      <c r="P132" s="76">
        <v>37.003999999999998</v>
      </c>
      <c r="Q132" s="76">
        <v>37.003999999999998</v>
      </c>
      <c r="R132" s="76">
        <v>37.003999999999998</v>
      </c>
      <c r="S132" s="76">
        <v>37.003999999999998</v>
      </c>
      <c r="T132" s="76">
        <v>37.003999999999998</v>
      </c>
      <c r="U132" s="76">
        <v>37.003999999999998</v>
      </c>
    </row>
    <row r="133" spans="1:66" s="5" customFormat="1" ht="31.5" hidden="1" outlineLevel="1" x14ac:dyDescent="0.2">
      <c r="C133" s="219" t="s">
        <v>77</v>
      </c>
      <c r="D133" s="219" t="s">
        <v>9</v>
      </c>
      <c r="E133" s="29" t="s">
        <v>78</v>
      </c>
      <c r="F133" s="40">
        <v>30.385999999999999</v>
      </c>
      <c r="G133" s="40">
        <f>17.8491+9.1692</f>
        <v>27.0183</v>
      </c>
      <c r="H133" s="39">
        <v>25.899000000000001</v>
      </c>
      <c r="I133" s="39">
        <v>18.707999999999998</v>
      </c>
      <c r="J133" s="39">
        <v>18.707999999999998</v>
      </c>
      <c r="K133" s="39">
        <v>18.707999999999998</v>
      </c>
      <c r="L133" s="220">
        <v>18.707999999999998</v>
      </c>
      <c r="M133" s="220">
        <v>18.707999999999998</v>
      </c>
      <c r="N133" s="220">
        <v>25.13</v>
      </c>
      <c r="O133" s="220">
        <v>25.33</v>
      </c>
      <c r="P133" s="220">
        <v>25.53</v>
      </c>
      <c r="Q133" s="220">
        <v>25.89</v>
      </c>
      <c r="R133" s="220">
        <v>26.25</v>
      </c>
      <c r="S133" s="220">
        <v>26.61</v>
      </c>
      <c r="T133" s="220">
        <v>26.97</v>
      </c>
      <c r="U133" s="220">
        <v>27.33</v>
      </c>
    </row>
    <row r="134" spans="1:66" s="5" customFormat="1" hidden="1" outlineLevel="1" x14ac:dyDescent="0.2">
      <c r="C134" s="136" t="s">
        <v>79</v>
      </c>
      <c r="D134" s="136" t="s">
        <v>9</v>
      </c>
      <c r="E134" s="34" t="s">
        <v>40</v>
      </c>
      <c r="F134" s="153">
        <f>F133*0.99</f>
        <v>30.082139999999999</v>
      </c>
      <c r="G134" s="153">
        <f>G133*0.99</f>
        <v>26.748117000000001</v>
      </c>
      <c r="H134" s="153">
        <f t="shared" ref="H134:U134" si="63">H133*0.99</f>
        <v>25.64001</v>
      </c>
      <c r="I134" s="153">
        <f t="shared" si="63"/>
        <v>18.520919999999997</v>
      </c>
      <c r="J134" s="153">
        <f t="shared" si="63"/>
        <v>18.520919999999997</v>
      </c>
      <c r="K134" s="153">
        <v>18.520919999999997</v>
      </c>
      <c r="L134" s="153">
        <v>18.520919999999997</v>
      </c>
      <c r="M134" s="153">
        <v>18.520919999999997</v>
      </c>
      <c r="N134" s="153">
        <f t="shared" si="63"/>
        <v>24.878699999999998</v>
      </c>
      <c r="O134" s="153">
        <f t="shared" si="63"/>
        <v>25.076699999999999</v>
      </c>
      <c r="P134" s="153">
        <f t="shared" si="63"/>
        <v>25.274699999999999</v>
      </c>
      <c r="Q134" s="153">
        <f t="shared" si="63"/>
        <v>25.6311</v>
      </c>
      <c r="R134" s="153">
        <f t="shared" si="63"/>
        <v>25.987500000000001</v>
      </c>
      <c r="S134" s="153">
        <f t="shared" si="63"/>
        <v>26.343899999999998</v>
      </c>
      <c r="T134" s="153">
        <f t="shared" si="63"/>
        <v>26.700299999999999</v>
      </c>
      <c r="U134" s="153">
        <f t="shared" si="63"/>
        <v>27.056699999999999</v>
      </c>
    </row>
    <row r="135" spans="1:66" s="5" customFormat="1" ht="10.5" hidden="1" customHeight="1" outlineLevel="1" x14ac:dyDescent="0.2">
      <c r="C135" s="136" t="s">
        <v>80</v>
      </c>
      <c r="D135" s="136" t="s">
        <v>9</v>
      </c>
      <c r="E135" s="34" t="s">
        <v>42</v>
      </c>
      <c r="F135" s="153">
        <f>F133-F134</f>
        <v>0.30386000000000024</v>
      </c>
      <c r="G135" s="153">
        <f>G133-G134</f>
        <v>0.2701829999999994</v>
      </c>
      <c r="H135" s="153">
        <f t="shared" ref="H135:U135" si="64">H133-H134</f>
        <v>0.25899000000000072</v>
      </c>
      <c r="I135" s="153">
        <f t="shared" si="64"/>
        <v>0.18708000000000169</v>
      </c>
      <c r="J135" s="153">
        <f t="shared" si="64"/>
        <v>0.18708000000000169</v>
      </c>
      <c r="K135" s="153">
        <v>0.18708000000000169</v>
      </c>
      <c r="L135" s="153">
        <v>0.18708000000000169</v>
      </c>
      <c r="M135" s="153">
        <v>0.18708000000000169</v>
      </c>
      <c r="N135" s="153">
        <f t="shared" si="64"/>
        <v>0.25130000000000052</v>
      </c>
      <c r="O135" s="153">
        <f t="shared" si="64"/>
        <v>0.25329999999999941</v>
      </c>
      <c r="P135" s="153">
        <f t="shared" si="64"/>
        <v>0.25530000000000186</v>
      </c>
      <c r="Q135" s="153">
        <f t="shared" si="64"/>
        <v>0.25890000000000057</v>
      </c>
      <c r="R135" s="153">
        <f t="shared" si="64"/>
        <v>0.26249999999999929</v>
      </c>
      <c r="S135" s="153">
        <f t="shared" si="64"/>
        <v>0.26610000000000156</v>
      </c>
      <c r="T135" s="153">
        <f t="shared" si="64"/>
        <v>0.26970000000000027</v>
      </c>
      <c r="U135" s="153">
        <f t="shared" si="64"/>
        <v>0.27329999999999899</v>
      </c>
    </row>
    <row r="136" spans="1:66" s="5" customFormat="1" ht="10.5" hidden="1" customHeight="1" outlineLevel="1" x14ac:dyDescent="0.2">
      <c r="C136" s="136" t="s">
        <v>81</v>
      </c>
      <c r="D136" s="136" t="s">
        <v>9</v>
      </c>
      <c r="E136" s="34" t="s">
        <v>82</v>
      </c>
      <c r="F136" s="221">
        <f>F133/F110</f>
        <v>0.20602647439517943</v>
      </c>
      <c r="G136" s="221">
        <f>G133/G110</f>
        <v>0.17304299562805173</v>
      </c>
      <c r="H136" s="221">
        <f t="shared" ref="H136" si="65">H133/H110</f>
        <v>0.17419172590983384</v>
      </c>
      <c r="I136" s="221">
        <f>I133/(I116+I122+I128)</f>
        <v>0.1410966136209367</v>
      </c>
      <c r="J136" s="221">
        <f t="shared" ref="J136:U136" si="66">J133/(J116+J122+J128)</f>
        <v>0.1410966136209367</v>
      </c>
      <c r="K136" s="221">
        <v>0.1410966136209367</v>
      </c>
      <c r="L136" s="221">
        <v>0.1410966136209367</v>
      </c>
      <c r="M136" s="221">
        <v>0.1410966136209367</v>
      </c>
      <c r="N136" s="221">
        <f t="shared" si="66"/>
        <v>0.18953163888679386</v>
      </c>
      <c r="O136" s="221">
        <f t="shared" si="66"/>
        <v>0.1910400482691002</v>
      </c>
      <c r="P136" s="221">
        <f t="shared" si="66"/>
        <v>0.1925484576514066</v>
      </c>
      <c r="Q136" s="221">
        <f t="shared" si="66"/>
        <v>0.19526359453955802</v>
      </c>
      <c r="R136" s="221">
        <f t="shared" si="66"/>
        <v>0.19797873142770947</v>
      </c>
      <c r="S136" s="221">
        <f t="shared" si="66"/>
        <v>0.20069386831586092</v>
      </c>
      <c r="T136" s="221">
        <f t="shared" si="66"/>
        <v>0.20340900520401237</v>
      </c>
      <c r="U136" s="221">
        <f t="shared" si="66"/>
        <v>0.20612414209216379</v>
      </c>
    </row>
    <row r="137" spans="1:66" s="5" customFormat="1" ht="31.5" hidden="1" outlineLevel="1" x14ac:dyDescent="0.2">
      <c r="C137" s="136" t="s">
        <v>77</v>
      </c>
      <c r="D137" s="136" t="s">
        <v>11</v>
      </c>
      <c r="E137" s="34" t="s">
        <v>78</v>
      </c>
      <c r="F137" s="35">
        <f>F133</f>
        <v>30.385999999999999</v>
      </c>
      <c r="G137" s="35">
        <f t="shared" ref="G137" si="67">G133</f>
        <v>27.0183</v>
      </c>
      <c r="H137" s="222">
        <v>25.854868</v>
      </c>
      <c r="I137" s="35">
        <v>18.707999999999998</v>
      </c>
      <c r="J137" s="35">
        <v>18.03</v>
      </c>
      <c r="K137" s="35">
        <v>18.03</v>
      </c>
      <c r="L137" s="35">
        <v>18.03</v>
      </c>
      <c r="M137" s="35">
        <v>18.03</v>
      </c>
      <c r="N137" s="35">
        <v>25.13</v>
      </c>
      <c r="O137" s="35">
        <v>25.33</v>
      </c>
      <c r="P137" s="35">
        <v>25.53</v>
      </c>
      <c r="Q137" s="35">
        <v>25.89</v>
      </c>
      <c r="R137" s="35">
        <v>26.25</v>
      </c>
      <c r="S137" s="35">
        <v>26.61</v>
      </c>
      <c r="T137" s="35">
        <v>26.97</v>
      </c>
      <c r="U137" s="35">
        <v>27.33</v>
      </c>
    </row>
    <row r="138" spans="1:66" s="5" customFormat="1" hidden="1" outlineLevel="1" x14ac:dyDescent="0.2">
      <c r="C138" s="136" t="s">
        <v>79</v>
      </c>
      <c r="D138" s="136" t="s">
        <v>11</v>
      </c>
      <c r="E138" s="34" t="s">
        <v>40</v>
      </c>
      <c r="F138" s="153">
        <f>F137*0.99</f>
        <v>30.082139999999999</v>
      </c>
      <c r="G138" s="153">
        <f t="shared" ref="G138:U138" si="68">G137*0.99</f>
        <v>26.748117000000001</v>
      </c>
      <c r="H138" s="153">
        <f t="shared" si="68"/>
        <v>25.596319319999999</v>
      </c>
      <c r="I138" s="153">
        <f t="shared" si="68"/>
        <v>18.520919999999997</v>
      </c>
      <c r="J138" s="153">
        <f t="shared" si="68"/>
        <v>17.849700000000002</v>
      </c>
      <c r="K138" s="153">
        <v>17.849700000000002</v>
      </c>
      <c r="L138" s="153">
        <v>17.849700000000002</v>
      </c>
      <c r="M138" s="153">
        <v>17.849700000000002</v>
      </c>
      <c r="N138" s="153">
        <f t="shared" si="68"/>
        <v>24.878699999999998</v>
      </c>
      <c r="O138" s="153">
        <f t="shared" si="68"/>
        <v>25.076699999999999</v>
      </c>
      <c r="P138" s="153">
        <f t="shared" si="68"/>
        <v>25.274699999999999</v>
      </c>
      <c r="Q138" s="153">
        <f t="shared" si="68"/>
        <v>25.6311</v>
      </c>
      <c r="R138" s="153">
        <f t="shared" si="68"/>
        <v>25.987500000000001</v>
      </c>
      <c r="S138" s="153">
        <f t="shared" si="68"/>
        <v>26.343899999999998</v>
      </c>
      <c r="T138" s="153">
        <f t="shared" si="68"/>
        <v>26.700299999999999</v>
      </c>
      <c r="U138" s="153">
        <f t="shared" si="68"/>
        <v>27.056699999999999</v>
      </c>
    </row>
    <row r="139" spans="1:66" s="5" customFormat="1" hidden="1" outlineLevel="1" x14ac:dyDescent="0.2">
      <c r="C139" s="136" t="s">
        <v>80</v>
      </c>
      <c r="D139" s="136" t="s">
        <v>11</v>
      </c>
      <c r="E139" s="34" t="s">
        <v>42</v>
      </c>
      <c r="F139" s="153">
        <f>F137-F138</f>
        <v>0.30386000000000024</v>
      </c>
      <c r="G139" s="153">
        <f t="shared" ref="G139:U139" si="69">G137-G138</f>
        <v>0.2701829999999994</v>
      </c>
      <c r="H139" s="153">
        <f t="shared" si="69"/>
        <v>0.25854868000000053</v>
      </c>
      <c r="I139" s="153">
        <f t="shared" si="69"/>
        <v>0.18708000000000169</v>
      </c>
      <c r="J139" s="153">
        <f t="shared" si="69"/>
        <v>0.18029999999999902</v>
      </c>
      <c r="K139" s="153">
        <v>0.18029999999999902</v>
      </c>
      <c r="L139" s="153">
        <v>0.18029999999999902</v>
      </c>
      <c r="M139" s="153">
        <v>0.18029999999999902</v>
      </c>
      <c r="N139" s="153">
        <f t="shared" si="69"/>
        <v>0.25130000000000052</v>
      </c>
      <c r="O139" s="153">
        <f t="shared" si="69"/>
        <v>0.25329999999999941</v>
      </c>
      <c r="P139" s="153">
        <f t="shared" si="69"/>
        <v>0.25530000000000186</v>
      </c>
      <c r="Q139" s="153">
        <f t="shared" si="69"/>
        <v>0.25890000000000057</v>
      </c>
      <c r="R139" s="153">
        <f t="shared" si="69"/>
        <v>0.26249999999999929</v>
      </c>
      <c r="S139" s="153">
        <f t="shared" si="69"/>
        <v>0.26610000000000156</v>
      </c>
      <c r="T139" s="153">
        <f t="shared" si="69"/>
        <v>0.26970000000000027</v>
      </c>
      <c r="U139" s="153">
        <f t="shared" si="69"/>
        <v>0.27329999999999899</v>
      </c>
    </row>
    <row r="140" spans="1:66" s="5" customFormat="1" ht="11.25" hidden="1" outlineLevel="1" thickBot="1" x14ac:dyDescent="0.25">
      <c r="C140" s="139" t="s">
        <v>81</v>
      </c>
      <c r="D140" s="139" t="s">
        <v>11</v>
      </c>
      <c r="E140" s="45" t="s">
        <v>82</v>
      </c>
      <c r="F140" s="221">
        <f>F137/F111</f>
        <v>0.20602647439517943</v>
      </c>
      <c r="G140" s="221">
        <f>G137/G111</f>
        <v>0.1730433281130993</v>
      </c>
      <c r="H140" s="221">
        <f>H137/H111</f>
        <v>0.17470980995016469</v>
      </c>
      <c r="I140" s="140">
        <v>0.1411</v>
      </c>
      <c r="J140" s="140">
        <v>0.1411</v>
      </c>
      <c r="K140" s="140">
        <v>0.1411</v>
      </c>
      <c r="L140" s="140">
        <v>0.1411</v>
      </c>
      <c r="M140" s="140">
        <v>0.1411</v>
      </c>
      <c r="N140" s="140">
        <v>0.14299999999999999</v>
      </c>
      <c r="O140" s="140">
        <v>0.14299999999999999</v>
      </c>
      <c r="P140" s="140">
        <v>0.14299999999999999</v>
      </c>
      <c r="Q140" s="140">
        <v>0.14299999999999999</v>
      </c>
      <c r="R140" s="140">
        <v>0.14299999999999999</v>
      </c>
      <c r="S140" s="140">
        <v>0.14299999999999999</v>
      </c>
      <c r="T140" s="140">
        <v>0.14299999999999999</v>
      </c>
      <c r="U140" s="140">
        <v>0.14299999999999999</v>
      </c>
    </row>
    <row r="141" spans="1:66" s="14" customFormat="1" ht="31.5" hidden="1" outlineLevel="1" x14ac:dyDescent="0.2">
      <c r="A141" s="13"/>
      <c r="B141" s="13"/>
      <c r="C141" s="191" t="s">
        <v>77</v>
      </c>
      <c r="D141" s="191" t="s">
        <v>12</v>
      </c>
      <c r="E141" s="192" t="s">
        <v>83</v>
      </c>
      <c r="F141" s="59">
        <v>30.385999999999999</v>
      </c>
      <c r="G141" s="59">
        <v>27.0183</v>
      </c>
      <c r="H141" s="223">
        <v>25.855</v>
      </c>
      <c r="I141" s="59">
        <v>27.105</v>
      </c>
      <c r="J141" s="59">
        <v>18.03</v>
      </c>
      <c r="K141" s="59">
        <v>18.66</v>
      </c>
      <c r="L141" s="59">
        <v>18.66</v>
      </c>
      <c r="M141" s="59">
        <v>18.66</v>
      </c>
      <c r="N141" s="59">
        <v>18.66</v>
      </c>
      <c r="O141" s="59">
        <v>18.66</v>
      </c>
      <c r="P141" s="59">
        <v>18.66</v>
      </c>
      <c r="Q141" s="59">
        <v>18.66</v>
      </c>
      <c r="R141" s="59">
        <v>18.66</v>
      </c>
      <c r="S141" s="59">
        <v>18.66</v>
      </c>
      <c r="T141" s="59">
        <v>18.66</v>
      </c>
      <c r="U141" s="59">
        <v>18.66</v>
      </c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</row>
    <row r="142" spans="1:66" s="14" customFormat="1" hidden="1" outlineLevel="1" x14ac:dyDescent="0.2">
      <c r="A142" s="13"/>
      <c r="B142" s="13"/>
      <c r="C142" s="136" t="s">
        <v>79</v>
      </c>
      <c r="D142" s="136" t="s">
        <v>12</v>
      </c>
      <c r="E142" s="34" t="s">
        <v>40</v>
      </c>
      <c r="F142" s="153">
        <v>30.082139999999999</v>
      </c>
      <c r="G142" s="153">
        <v>26.748117000000001</v>
      </c>
      <c r="H142" s="153">
        <f>H141*0.98</f>
        <v>25.337900000000001</v>
      </c>
      <c r="I142" s="153">
        <f>I141*0.98</f>
        <v>26.562899999999999</v>
      </c>
      <c r="J142" s="153">
        <f t="shared" ref="J142:U142" si="70">J141*0.98</f>
        <v>17.6694</v>
      </c>
      <c r="K142" s="153">
        <f t="shared" si="70"/>
        <v>18.286799999999999</v>
      </c>
      <c r="L142" s="153">
        <f t="shared" si="70"/>
        <v>18.286799999999999</v>
      </c>
      <c r="M142" s="153">
        <f t="shared" si="70"/>
        <v>18.286799999999999</v>
      </c>
      <c r="N142" s="153">
        <f t="shared" si="70"/>
        <v>18.286799999999999</v>
      </c>
      <c r="O142" s="153">
        <f t="shared" si="70"/>
        <v>18.286799999999999</v>
      </c>
      <c r="P142" s="153">
        <f t="shared" si="70"/>
        <v>18.286799999999999</v>
      </c>
      <c r="Q142" s="153">
        <f t="shared" si="70"/>
        <v>18.286799999999999</v>
      </c>
      <c r="R142" s="153">
        <f t="shared" si="70"/>
        <v>18.286799999999999</v>
      </c>
      <c r="S142" s="153">
        <f t="shared" si="70"/>
        <v>18.286799999999999</v>
      </c>
      <c r="T142" s="153">
        <f t="shared" si="70"/>
        <v>18.286799999999999</v>
      </c>
      <c r="U142" s="153">
        <f t="shared" si="70"/>
        <v>18.286799999999999</v>
      </c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</row>
    <row r="143" spans="1:66" s="14" customFormat="1" hidden="1" outlineLevel="1" x14ac:dyDescent="0.2">
      <c r="A143" s="13"/>
      <c r="B143" s="13"/>
      <c r="C143" s="136" t="s">
        <v>80</v>
      </c>
      <c r="D143" s="136" t="s">
        <v>12</v>
      </c>
      <c r="E143" s="34" t="s">
        <v>42</v>
      </c>
      <c r="F143" s="153">
        <v>0.30386000000000024</v>
      </c>
      <c r="G143" s="153">
        <v>0.2701829999999994</v>
      </c>
      <c r="H143" s="153">
        <f>H141-H142</f>
        <v>0.51709999999999923</v>
      </c>
      <c r="I143" s="153">
        <f>I141-I142</f>
        <v>0.54210000000000136</v>
      </c>
      <c r="J143" s="153">
        <f t="shared" ref="J143:U143" si="71">J141-J142</f>
        <v>0.36060000000000159</v>
      </c>
      <c r="K143" s="153">
        <f t="shared" si="71"/>
        <v>0.37320000000000064</v>
      </c>
      <c r="L143" s="153">
        <f t="shared" si="71"/>
        <v>0.37320000000000064</v>
      </c>
      <c r="M143" s="153">
        <f t="shared" si="71"/>
        <v>0.37320000000000064</v>
      </c>
      <c r="N143" s="153">
        <f t="shared" si="71"/>
        <v>0.37320000000000064</v>
      </c>
      <c r="O143" s="153">
        <f t="shared" si="71"/>
        <v>0.37320000000000064</v>
      </c>
      <c r="P143" s="153">
        <f t="shared" si="71"/>
        <v>0.37320000000000064</v>
      </c>
      <c r="Q143" s="153">
        <f t="shared" si="71"/>
        <v>0.37320000000000064</v>
      </c>
      <c r="R143" s="153">
        <f t="shared" si="71"/>
        <v>0.37320000000000064</v>
      </c>
      <c r="S143" s="153">
        <f t="shared" si="71"/>
        <v>0.37320000000000064</v>
      </c>
      <c r="T143" s="153">
        <f t="shared" si="71"/>
        <v>0.37320000000000064</v>
      </c>
      <c r="U143" s="153">
        <f t="shared" si="71"/>
        <v>0.37320000000000064</v>
      </c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</row>
    <row r="144" spans="1:66" s="14" customFormat="1" ht="11.25" hidden="1" outlineLevel="1" thickBot="1" x14ac:dyDescent="0.25">
      <c r="A144" s="13"/>
      <c r="B144" s="13"/>
      <c r="C144" s="196" t="s">
        <v>81</v>
      </c>
      <c r="D144" s="196" t="s">
        <v>12</v>
      </c>
      <c r="E144" s="49" t="s">
        <v>82</v>
      </c>
      <c r="F144" s="201">
        <v>0.20602647439517943</v>
      </c>
      <c r="G144" s="201">
        <v>0.1730433281130993</v>
      </c>
      <c r="H144" s="201">
        <v>0.17399999999999999</v>
      </c>
      <c r="I144" s="201">
        <f>I141/(I112+I130+27.105)</f>
        <v>0.17255648431680876</v>
      </c>
      <c r="J144" s="224">
        <v>0.1411</v>
      </c>
      <c r="K144" s="224">
        <v>0.1411</v>
      </c>
      <c r="L144" s="224">
        <v>0.1411</v>
      </c>
      <c r="M144" s="224">
        <v>0.1411</v>
      </c>
      <c r="N144" s="224">
        <v>0.1411</v>
      </c>
      <c r="O144" s="224">
        <v>0.1411</v>
      </c>
      <c r="P144" s="224">
        <v>0.1411</v>
      </c>
      <c r="Q144" s="224">
        <v>0.1411</v>
      </c>
      <c r="R144" s="224">
        <v>0.1411</v>
      </c>
      <c r="S144" s="224">
        <v>0.1411</v>
      </c>
      <c r="T144" s="224">
        <v>0.1411</v>
      </c>
      <c r="U144" s="224">
        <v>0.1411</v>
      </c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</row>
    <row r="145" spans="1:66" s="14" customFormat="1" ht="31.5" hidden="1" outlineLevel="1" x14ac:dyDescent="0.2">
      <c r="A145" s="13"/>
      <c r="B145" s="13"/>
      <c r="C145" s="191" t="s">
        <v>77</v>
      </c>
      <c r="D145" s="191" t="s">
        <v>93</v>
      </c>
      <c r="E145" s="192" t="s">
        <v>83</v>
      </c>
      <c r="F145" s="59">
        <v>30.385999999999999</v>
      </c>
      <c r="G145" s="59">
        <v>27.0183</v>
      </c>
      <c r="H145" s="223">
        <v>25.855</v>
      </c>
      <c r="I145" s="59">
        <v>27.105</v>
      </c>
      <c r="J145" s="59">
        <v>27.576395999999999</v>
      </c>
      <c r="K145" s="59">
        <v>18.66</v>
      </c>
      <c r="L145" s="59">
        <v>20.523</v>
      </c>
      <c r="M145" s="59">
        <v>20.523</v>
      </c>
      <c r="N145" s="59">
        <v>20.523</v>
      </c>
      <c r="O145" s="59">
        <v>20.523</v>
      </c>
      <c r="P145" s="59">
        <v>20.523</v>
      </c>
      <c r="Q145" s="59">
        <v>20.523</v>
      </c>
      <c r="R145" s="59">
        <v>20.523</v>
      </c>
      <c r="S145" s="59">
        <v>20.523</v>
      </c>
      <c r="T145" s="59">
        <v>20.523</v>
      </c>
      <c r="U145" s="59">
        <v>20.523</v>
      </c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</row>
    <row r="146" spans="1:66" s="14" customFormat="1" hidden="1" outlineLevel="1" x14ac:dyDescent="0.2">
      <c r="A146" s="13"/>
      <c r="B146" s="13"/>
      <c r="C146" s="136" t="s">
        <v>79</v>
      </c>
      <c r="D146" s="136" t="s">
        <v>93</v>
      </c>
      <c r="E146" s="34" t="s">
        <v>40</v>
      </c>
      <c r="F146" s="153">
        <v>30.082139999999999</v>
      </c>
      <c r="G146" s="153">
        <v>26.748117000000001</v>
      </c>
      <c r="H146" s="153">
        <f>H145*0.98</f>
        <v>25.337900000000001</v>
      </c>
      <c r="I146" s="153">
        <f>I145*0.98</f>
        <v>26.562899999999999</v>
      </c>
      <c r="J146" s="153">
        <f t="shared" ref="J146:L146" si="72">J145*0.98</f>
        <v>27.024868079999997</v>
      </c>
      <c r="K146" s="153">
        <f t="shared" si="72"/>
        <v>18.286799999999999</v>
      </c>
      <c r="L146" s="153">
        <f t="shared" si="72"/>
        <v>20.112539999999999</v>
      </c>
      <c r="M146" s="153">
        <v>20.112539999999999</v>
      </c>
      <c r="N146" s="153">
        <v>20.112539999999999</v>
      </c>
      <c r="O146" s="153">
        <v>20.112539999999999</v>
      </c>
      <c r="P146" s="153">
        <v>20.112539999999999</v>
      </c>
      <c r="Q146" s="153">
        <v>20.112539999999999</v>
      </c>
      <c r="R146" s="153">
        <v>20.112539999999999</v>
      </c>
      <c r="S146" s="153">
        <v>20.112539999999999</v>
      </c>
      <c r="T146" s="153">
        <v>20.112539999999999</v>
      </c>
      <c r="U146" s="153">
        <v>20.112539999999999</v>
      </c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</row>
    <row r="147" spans="1:66" s="14" customFormat="1" hidden="1" outlineLevel="1" x14ac:dyDescent="0.2">
      <c r="A147" s="13"/>
      <c r="B147" s="13"/>
      <c r="C147" s="136" t="s">
        <v>80</v>
      </c>
      <c r="D147" s="136" t="s">
        <v>93</v>
      </c>
      <c r="E147" s="34" t="s">
        <v>42</v>
      </c>
      <c r="F147" s="153">
        <v>0.30386000000000024</v>
      </c>
      <c r="G147" s="153">
        <v>0.2701829999999994</v>
      </c>
      <c r="H147" s="153">
        <f>H145-H146</f>
        <v>0.51709999999999923</v>
      </c>
      <c r="I147" s="153">
        <f>I145-I146</f>
        <v>0.54210000000000136</v>
      </c>
      <c r="J147" s="153">
        <f t="shared" ref="J147:L147" si="73">J145-J146</f>
        <v>0.55152792000000161</v>
      </c>
      <c r="K147" s="153">
        <f t="shared" si="73"/>
        <v>0.37320000000000064</v>
      </c>
      <c r="L147" s="153">
        <f t="shared" si="73"/>
        <v>0.41046000000000049</v>
      </c>
      <c r="M147" s="153">
        <v>0.41046000000000049</v>
      </c>
      <c r="N147" s="153">
        <v>0.41046000000000049</v>
      </c>
      <c r="O147" s="153">
        <v>0.41046000000000049</v>
      </c>
      <c r="P147" s="153">
        <v>0.41046000000000049</v>
      </c>
      <c r="Q147" s="153">
        <v>0.41046000000000049</v>
      </c>
      <c r="R147" s="153">
        <v>0.41046000000000049</v>
      </c>
      <c r="S147" s="153">
        <v>0.41046000000000049</v>
      </c>
      <c r="T147" s="153">
        <v>0.41046000000000049</v>
      </c>
      <c r="U147" s="153">
        <v>0.41046000000000049</v>
      </c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</row>
    <row r="148" spans="1:66" s="14" customFormat="1" ht="11.25" hidden="1" outlineLevel="1" thickBot="1" x14ac:dyDescent="0.25">
      <c r="A148" s="13"/>
      <c r="B148" s="13"/>
      <c r="C148" s="196" t="s">
        <v>81</v>
      </c>
      <c r="D148" s="196" t="s">
        <v>93</v>
      </c>
      <c r="E148" s="49" t="s">
        <v>82</v>
      </c>
      <c r="F148" s="201">
        <v>0.20602647439517943</v>
      </c>
      <c r="G148" s="201">
        <v>0.1730433281130993</v>
      </c>
      <c r="H148" s="201">
        <v>0.17399999999999999</v>
      </c>
      <c r="I148" s="201">
        <v>0.17299999999999999</v>
      </c>
      <c r="J148" s="201">
        <v>0.17799999999999999</v>
      </c>
      <c r="K148" s="224">
        <v>0.1411</v>
      </c>
      <c r="L148" s="224">
        <v>0.1411</v>
      </c>
      <c r="M148" s="224">
        <v>0.1411</v>
      </c>
      <c r="N148" s="224">
        <v>0.1411</v>
      </c>
      <c r="O148" s="224">
        <v>0.1411</v>
      </c>
      <c r="P148" s="224">
        <v>0.1411</v>
      </c>
      <c r="Q148" s="224">
        <v>0.1411</v>
      </c>
      <c r="R148" s="224">
        <v>0.1411</v>
      </c>
      <c r="S148" s="224">
        <v>0.1411</v>
      </c>
      <c r="T148" s="224">
        <v>0.1411</v>
      </c>
      <c r="U148" s="224">
        <v>0.1411</v>
      </c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</row>
    <row r="149" spans="1:66" s="14" customFormat="1" ht="31.5" collapsed="1" x14ac:dyDescent="0.2">
      <c r="A149" s="13"/>
      <c r="B149" s="13"/>
      <c r="C149" s="98" t="s">
        <v>77</v>
      </c>
      <c r="D149" s="98" t="s">
        <v>111</v>
      </c>
      <c r="E149" s="99" t="s">
        <v>83</v>
      </c>
      <c r="F149" s="110">
        <v>30.385999999999999</v>
      </c>
      <c r="G149" s="110">
        <v>27.0183</v>
      </c>
      <c r="H149" s="111">
        <v>25.855</v>
      </c>
      <c r="I149" s="110">
        <v>27.105</v>
      </c>
      <c r="J149" s="110">
        <v>27.576395999999999</v>
      </c>
      <c r="K149" s="110">
        <v>29.259255</v>
      </c>
      <c r="L149" s="110">
        <v>20.523</v>
      </c>
      <c r="M149" s="110">
        <v>20.523</v>
      </c>
      <c r="N149" s="110">
        <v>20.523</v>
      </c>
      <c r="O149" s="110">
        <v>20.523</v>
      </c>
      <c r="P149" s="110">
        <v>20.523</v>
      </c>
      <c r="Q149" s="110">
        <v>20.523</v>
      </c>
      <c r="R149" s="110">
        <v>20.523</v>
      </c>
      <c r="S149" s="110">
        <v>20.523</v>
      </c>
      <c r="T149" s="110">
        <v>20.523</v>
      </c>
      <c r="U149" s="110">
        <v>20.523</v>
      </c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</row>
    <row r="150" spans="1:66" s="14" customFormat="1" x14ac:dyDescent="0.2">
      <c r="A150" s="13"/>
      <c r="B150" s="13"/>
      <c r="C150" s="83" t="s">
        <v>79</v>
      </c>
      <c r="D150" s="83" t="s">
        <v>111</v>
      </c>
      <c r="E150" s="84" t="s">
        <v>40</v>
      </c>
      <c r="F150" s="90">
        <v>30.082139999999999</v>
      </c>
      <c r="G150" s="90">
        <v>26.748117000000001</v>
      </c>
      <c r="H150" s="90">
        <f>H149*0.98</f>
        <v>25.337900000000001</v>
      </c>
      <c r="I150" s="90">
        <f>I149*0.98</f>
        <v>26.562899999999999</v>
      </c>
      <c r="J150" s="90">
        <f t="shared" ref="J150:L150" si="74">J149*0.98</f>
        <v>27.024868079999997</v>
      </c>
      <c r="K150" s="91">
        <f>K149*0.98</f>
        <v>28.674069899999999</v>
      </c>
      <c r="L150" s="90">
        <f t="shared" si="74"/>
        <v>20.112539999999999</v>
      </c>
      <c r="M150" s="90">
        <f t="shared" ref="M150:U150" si="75">M149*0.98</f>
        <v>20.112539999999999</v>
      </c>
      <c r="N150" s="90">
        <f t="shared" si="75"/>
        <v>20.112539999999999</v>
      </c>
      <c r="O150" s="90">
        <f t="shared" si="75"/>
        <v>20.112539999999999</v>
      </c>
      <c r="P150" s="90">
        <f t="shared" si="75"/>
        <v>20.112539999999999</v>
      </c>
      <c r="Q150" s="90">
        <f t="shared" si="75"/>
        <v>20.112539999999999</v>
      </c>
      <c r="R150" s="90">
        <f t="shared" si="75"/>
        <v>20.112539999999999</v>
      </c>
      <c r="S150" s="90">
        <f t="shared" si="75"/>
        <v>20.112539999999999</v>
      </c>
      <c r="T150" s="90">
        <f t="shared" si="75"/>
        <v>20.112539999999999</v>
      </c>
      <c r="U150" s="90">
        <f t="shared" si="75"/>
        <v>20.112539999999999</v>
      </c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</row>
    <row r="151" spans="1:66" s="14" customFormat="1" x14ac:dyDescent="0.2">
      <c r="A151" s="13"/>
      <c r="B151" s="13"/>
      <c r="C151" s="83" t="s">
        <v>80</v>
      </c>
      <c r="D151" s="83" t="s">
        <v>111</v>
      </c>
      <c r="E151" s="84" t="s">
        <v>42</v>
      </c>
      <c r="F151" s="90">
        <v>0.30386000000000024</v>
      </c>
      <c r="G151" s="90">
        <v>0.2701829999999994</v>
      </c>
      <c r="H151" s="90">
        <f>H149-H150</f>
        <v>0.51709999999999923</v>
      </c>
      <c r="I151" s="90">
        <f>I149-I150</f>
        <v>0.54210000000000136</v>
      </c>
      <c r="J151" s="90">
        <f t="shared" ref="J151:L151" si="76">J149-J150</f>
        <v>0.55152792000000161</v>
      </c>
      <c r="K151" s="90">
        <f t="shared" si="76"/>
        <v>0.58518510000000035</v>
      </c>
      <c r="L151" s="90">
        <f t="shared" si="76"/>
        <v>0.41046000000000049</v>
      </c>
      <c r="M151" s="90">
        <f t="shared" ref="M151:U151" si="77">M149-M150</f>
        <v>0.41046000000000049</v>
      </c>
      <c r="N151" s="90">
        <f t="shared" si="77"/>
        <v>0.41046000000000049</v>
      </c>
      <c r="O151" s="90">
        <f t="shared" si="77"/>
        <v>0.41046000000000049</v>
      </c>
      <c r="P151" s="90">
        <f t="shared" si="77"/>
        <v>0.41046000000000049</v>
      </c>
      <c r="Q151" s="90">
        <f t="shared" si="77"/>
        <v>0.41046000000000049</v>
      </c>
      <c r="R151" s="90">
        <f t="shared" si="77"/>
        <v>0.41046000000000049</v>
      </c>
      <c r="S151" s="90">
        <f t="shared" si="77"/>
        <v>0.41046000000000049</v>
      </c>
      <c r="T151" s="90">
        <f t="shared" si="77"/>
        <v>0.41046000000000049</v>
      </c>
      <c r="U151" s="90">
        <f t="shared" si="77"/>
        <v>0.41046000000000049</v>
      </c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</row>
    <row r="152" spans="1:66" s="14" customFormat="1" ht="11.25" thickBot="1" x14ac:dyDescent="0.25">
      <c r="A152" s="13"/>
      <c r="B152" s="13"/>
      <c r="C152" s="100" t="s">
        <v>81</v>
      </c>
      <c r="D152" s="100" t="s">
        <v>111</v>
      </c>
      <c r="E152" s="70" t="s">
        <v>82</v>
      </c>
      <c r="F152" s="103">
        <v>0.20602647439517943</v>
      </c>
      <c r="G152" s="103">
        <v>0.1730433281130993</v>
      </c>
      <c r="H152" s="103">
        <v>0.17399999999999999</v>
      </c>
      <c r="I152" s="103">
        <v>0.17299999999999999</v>
      </c>
      <c r="J152" s="103">
        <v>0.17799999999999999</v>
      </c>
      <c r="K152" s="112">
        <v>0.1411</v>
      </c>
      <c r="L152" s="112">
        <v>0.1411</v>
      </c>
      <c r="M152" s="112">
        <v>0.1411</v>
      </c>
      <c r="N152" s="112">
        <v>0.1411</v>
      </c>
      <c r="O152" s="112">
        <v>0.1411</v>
      </c>
      <c r="P152" s="112">
        <v>0.1411</v>
      </c>
      <c r="Q152" s="112">
        <v>0.1411</v>
      </c>
      <c r="R152" s="112">
        <v>0.1411</v>
      </c>
      <c r="S152" s="112">
        <v>0.1411</v>
      </c>
      <c r="T152" s="112">
        <v>0.1411</v>
      </c>
      <c r="U152" s="112">
        <v>0.1411</v>
      </c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</row>
    <row r="153" spans="1:66" ht="10.5" hidden="1" customHeight="1" outlineLevel="1" x14ac:dyDescent="0.2">
      <c r="A153" s="15"/>
      <c r="B153" s="15"/>
      <c r="C153" s="133" t="s">
        <v>84</v>
      </c>
      <c r="D153" s="133" t="s">
        <v>7</v>
      </c>
      <c r="E153" s="215" t="s">
        <v>85</v>
      </c>
      <c r="F153" s="43">
        <v>46.9</v>
      </c>
      <c r="G153" s="43">
        <v>46.9</v>
      </c>
      <c r="H153" s="43">
        <v>46.9</v>
      </c>
      <c r="I153" s="43">
        <v>46.9</v>
      </c>
      <c r="J153" s="43">
        <v>46.9</v>
      </c>
      <c r="K153" s="30">
        <v>46.9</v>
      </c>
      <c r="L153" s="43">
        <v>46.9</v>
      </c>
      <c r="M153" s="43">
        <v>46.9</v>
      </c>
      <c r="N153" s="43">
        <v>46.9</v>
      </c>
      <c r="O153" s="43">
        <v>46.9</v>
      </c>
      <c r="P153" s="43">
        <v>46.9</v>
      </c>
      <c r="Q153" s="43">
        <v>46.9</v>
      </c>
      <c r="R153" s="43">
        <v>46.9</v>
      </c>
      <c r="S153" s="43">
        <v>46.9</v>
      </c>
      <c r="T153" s="43">
        <v>46.9</v>
      </c>
      <c r="U153" s="43">
        <v>46.9</v>
      </c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</row>
    <row r="154" spans="1:66" s="13" customFormat="1" ht="10.5" hidden="1" customHeight="1" outlineLevel="1" x14ac:dyDescent="0.2">
      <c r="C154" s="139" t="s">
        <v>84</v>
      </c>
      <c r="D154" s="139" t="s">
        <v>9</v>
      </c>
      <c r="E154" s="225" t="s">
        <v>85</v>
      </c>
      <c r="F154" s="153">
        <v>21.724</v>
      </c>
      <c r="G154" s="153">
        <v>17.723600000000001</v>
      </c>
      <c r="H154" s="153">
        <v>12.571</v>
      </c>
      <c r="I154" s="153">
        <v>13.638</v>
      </c>
      <c r="J154" s="153">
        <v>13.638</v>
      </c>
      <c r="K154" s="153">
        <v>13.638</v>
      </c>
      <c r="L154" s="153">
        <v>13.638</v>
      </c>
      <c r="M154" s="153">
        <v>13.638</v>
      </c>
      <c r="N154" s="220">
        <v>13.638</v>
      </c>
      <c r="O154" s="153">
        <v>13.638</v>
      </c>
      <c r="P154" s="153">
        <v>13.638</v>
      </c>
      <c r="Q154" s="153">
        <v>13.638</v>
      </c>
      <c r="R154" s="153">
        <v>13.638</v>
      </c>
      <c r="S154" s="153">
        <v>13.638</v>
      </c>
      <c r="T154" s="153">
        <v>13.638</v>
      </c>
      <c r="U154" s="153">
        <v>13.638</v>
      </c>
    </row>
    <row r="155" spans="1:66" ht="11.25" hidden="1" outlineLevel="1" thickBot="1" x14ac:dyDescent="0.25">
      <c r="C155" s="196" t="s">
        <v>86</v>
      </c>
      <c r="D155" s="196" t="s">
        <v>11</v>
      </c>
      <c r="E155" s="226" t="s">
        <v>87</v>
      </c>
      <c r="F155" s="227">
        <f>F153</f>
        <v>46.9</v>
      </c>
      <c r="G155" s="227">
        <f>G153</f>
        <v>46.9</v>
      </c>
      <c r="H155" s="228">
        <f>6.0881+2.7067+4.6205</f>
        <v>13.4153</v>
      </c>
      <c r="I155" s="229">
        <v>13.64</v>
      </c>
      <c r="J155" s="227">
        <f>8.354+5.106</f>
        <v>13.459999999999999</v>
      </c>
      <c r="K155" s="227">
        <v>13.459999999999999</v>
      </c>
      <c r="L155" s="227">
        <v>13.459999999999999</v>
      </c>
      <c r="M155" s="227">
        <v>13.459999999999999</v>
      </c>
      <c r="N155" s="227">
        <f t="shared" ref="N155:U155" si="78">N153</f>
        <v>46.9</v>
      </c>
      <c r="O155" s="227">
        <f t="shared" si="78"/>
        <v>46.9</v>
      </c>
      <c r="P155" s="227">
        <f t="shared" si="78"/>
        <v>46.9</v>
      </c>
      <c r="Q155" s="227">
        <f t="shared" si="78"/>
        <v>46.9</v>
      </c>
      <c r="R155" s="227">
        <f t="shared" si="78"/>
        <v>46.9</v>
      </c>
      <c r="S155" s="227">
        <f t="shared" si="78"/>
        <v>46.9</v>
      </c>
      <c r="T155" s="227">
        <f t="shared" si="78"/>
        <v>46.9</v>
      </c>
      <c r="U155" s="227">
        <f t="shared" si="78"/>
        <v>46.9</v>
      </c>
    </row>
    <row r="156" spans="1:66" ht="11.25" hidden="1" outlineLevel="1" thickBot="1" x14ac:dyDescent="0.25">
      <c r="C156" s="168" t="s">
        <v>86</v>
      </c>
      <c r="D156" s="168" t="s">
        <v>12</v>
      </c>
      <c r="E156" s="218" t="str">
        <f>E155</f>
        <v>- промзона НВ ГРЭС</v>
      </c>
      <c r="F156" s="230">
        <v>21.72</v>
      </c>
      <c r="G156" s="230">
        <v>17.72</v>
      </c>
      <c r="H156" s="231">
        <v>13.414999999999999</v>
      </c>
      <c r="I156" s="232">
        <v>14.798999999999999</v>
      </c>
      <c r="J156" s="230">
        <v>13.46</v>
      </c>
      <c r="K156" s="230">
        <v>15.827999999999999</v>
      </c>
      <c r="L156" s="230">
        <v>15.827999999999999</v>
      </c>
      <c r="M156" s="230">
        <v>15.827999999999999</v>
      </c>
      <c r="N156" s="230">
        <v>15.827999999999999</v>
      </c>
      <c r="O156" s="230">
        <v>15.827999999999999</v>
      </c>
      <c r="P156" s="230">
        <v>15.827999999999999</v>
      </c>
      <c r="Q156" s="230">
        <v>15.827999999999999</v>
      </c>
      <c r="R156" s="230">
        <v>15.827999999999999</v>
      </c>
      <c r="S156" s="230">
        <v>15.827999999999999</v>
      </c>
      <c r="T156" s="230">
        <v>15.827999999999999</v>
      </c>
      <c r="U156" s="230">
        <v>15.827999999999999</v>
      </c>
    </row>
    <row r="157" spans="1:66" ht="11.25" hidden="1" outlineLevel="1" thickBot="1" x14ac:dyDescent="0.25">
      <c r="C157" s="168" t="s">
        <v>86</v>
      </c>
      <c r="D157" s="168" t="s">
        <v>93</v>
      </c>
      <c r="E157" s="218" t="str">
        <f>E156</f>
        <v>- промзона НВ ГРЭС</v>
      </c>
      <c r="F157" s="230">
        <v>21.72</v>
      </c>
      <c r="G157" s="230">
        <v>17.72</v>
      </c>
      <c r="H157" s="231">
        <v>13.414999999999999</v>
      </c>
      <c r="I157" s="232">
        <v>14.798999999999999</v>
      </c>
      <c r="J157" s="230">
        <v>15.3386</v>
      </c>
      <c r="K157" s="230">
        <v>15.827999999999999</v>
      </c>
      <c r="L157" s="230">
        <v>18.559000000000001</v>
      </c>
      <c r="M157" s="230">
        <v>18.559000000000001</v>
      </c>
      <c r="N157" s="230">
        <v>18.559000000000001</v>
      </c>
      <c r="O157" s="230">
        <v>18.559000000000001</v>
      </c>
      <c r="P157" s="230">
        <v>18.559000000000001</v>
      </c>
      <c r="Q157" s="230">
        <v>18.559000000000001</v>
      </c>
      <c r="R157" s="230">
        <v>18.559000000000001</v>
      </c>
      <c r="S157" s="230">
        <v>18.559000000000001</v>
      </c>
      <c r="T157" s="230">
        <v>18.559000000000001</v>
      </c>
      <c r="U157" s="230">
        <v>18.559000000000001</v>
      </c>
    </row>
    <row r="158" spans="1:66" ht="11.25" collapsed="1" thickBot="1" x14ac:dyDescent="0.25">
      <c r="C158" s="96" t="s">
        <v>86</v>
      </c>
      <c r="D158" s="96" t="s">
        <v>111</v>
      </c>
      <c r="E158" s="109" t="str">
        <f>E157</f>
        <v>- промзона НВ ГРЭС</v>
      </c>
      <c r="F158" s="113">
        <v>21.72</v>
      </c>
      <c r="G158" s="113">
        <v>17.72</v>
      </c>
      <c r="H158" s="114">
        <v>13.414999999999999</v>
      </c>
      <c r="I158" s="115">
        <v>14.798999999999999</v>
      </c>
      <c r="J158" s="113">
        <v>15.3386</v>
      </c>
      <c r="K158" s="234">
        <v>17.027000000000001</v>
      </c>
      <c r="L158" s="234">
        <v>18.559000000000001</v>
      </c>
      <c r="M158" s="234">
        <v>18.559000000000001</v>
      </c>
      <c r="N158" s="234">
        <v>18.559000000000001</v>
      </c>
      <c r="O158" s="234">
        <v>18.559000000000001</v>
      </c>
      <c r="P158" s="234">
        <v>18.559000000000001</v>
      </c>
      <c r="Q158" s="234">
        <v>18.559000000000001</v>
      </c>
      <c r="R158" s="234">
        <v>18.559000000000001</v>
      </c>
      <c r="S158" s="234">
        <v>18.559000000000001</v>
      </c>
      <c r="T158" s="234">
        <v>18.559000000000001</v>
      </c>
      <c r="U158" s="234">
        <v>18.559000000000001</v>
      </c>
    </row>
    <row r="159" spans="1:66" x14ac:dyDescent="0.2">
      <c r="C159" s="16"/>
      <c r="D159" s="16"/>
      <c r="E159" s="17"/>
      <c r="F159" s="235">
        <f>F158+F149+F132+F126+F120</f>
        <v>169.20619999999997</v>
      </c>
      <c r="G159" s="235">
        <f t="shared" ref="G159:J159" si="79">G158+G149+G132+G126+G120</f>
        <v>173.8563</v>
      </c>
      <c r="H159" s="235">
        <f t="shared" si="79"/>
        <v>161.40199999999999</v>
      </c>
      <c r="I159" s="235">
        <f t="shared" si="79"/>
        <v>171.87799999999999</v>
      </c>
      <c r="J159" s="235">
        <f t="shared" si="79"/>
        <v>170.51379599999999</v>
      </c>
      <c r="K159" s="235">
        <f>K158+K149+K132+K126+K120</f>
        <v>181.12725500000002</v>
      </c>
      <c r="L159" s="235">
        <f t="shared" ref="L159:U159" si="80">L158+L149+L132+L126+L120</f>
        <v>164.00700000000001</v>
      </c>
      <c r="M159" s="235">
        <f t="shared" si="80"/>
        <v>164.00700000000001</v>
      </c>
      <c r="N159" s="235">
        <f t="shared" si="80"/>
        <v>164.00700000000001</v>
      </c>
      <c r="O159" s="235">
        <f t="shared" si="80"/>
        <v>164.00700000000001</v>
      </c>
      <c r="P159" s="235">
        <f t="shared" si="80"/>
        <v>164.00700000000001</v>
      </c>
      <c r="Q159" s="235">
        <f t="shared" si="80"/>
        <v>164.00700000000001</v>
      </c>
      <c r="R159" s="235">
        <f t="shared" si="80"/>
        <v>164.00700000000001</v>
      </c>
      <c r="S159" s="235">
        <f t="shared" si="80"/>
        <v>164.00700000000001</v>
      </c>
      <c r="T159" s="235">
        <f t="shared" si="80"/>
        <v>164.00700000000001</v>
      </c>
      <c r="U159" s="235">
        <f t="shared" si="80"/>
        <v>164.00700000000001</v>
      </c>
      <c r="V159" s="18"/>
    </row>
    <row r="160" spans="1:66" ht="15" customHeight="1" x14ac:dyDescent="0.2">
      <c r="B160" s="247" t="s">
        <v>88</v>
      </c>
      <c r="C160" s="247"/>
      <c r="D160" s="247"/>
      <c r="E160" s="247"/>
      <c r="F160" s="235">
        <f>F159-F99</f>
        <v>-4.8000000000456566E-3</v>
      </c>
      <c r="G160" s="235">
        <f t="shared" ref="G160:J160" si="81">G159-G99</f>
        <v>-1.0699999999985721E-2</v>
      </c>
      <c r="H160" s="235">
        <f t="shared" si="81"/>
        <v>-8.0000000002655725E-4</v>
      </c>
      <c r="I160" s="235">
        <f t="shared" si="81"/>
        <v>0</v>
      </c>
      <c r="J160" s="235">
        <f t="shared" si="81"/>
        <v>-4.0000000183226803E-6</v>
      </c>
      <c r="K160" s="235">
        <f>K159-K99</f>
        <v>0</v>
      </c>
      <c r="L160" s="235">
        <f t="shared" ref="L160:M160" si="82">L159-L99</f>
        <v>0</v>
      </c>
      <c r="M160" s="235">
        <f t="shared" si="82"/>
        <v>0</v>
      </c>
      <c r="N160" s="235">
        <f t="shared" ref="N160" si="83">N159-N99</f>
        <v>0</v>
      </c>
      <c r="O160" s="235">
        <f t="shared" ref="O160" si="84">O159-O99</f>
        <v>0</v>
      </c>
      <c r="P160" s="235">
        <f t="shared" ref="P160" si="85">P159-P99</f>
        <v>0</v>
      </c>
      <c r="Q160" s="235">
        <f t="shared" ref="Q160" si="86">Q159-Q99</f>
        <v>0</v>
      </c>
      <c r="R160" s="235">
        <f t="shared" ref="R160" si="87">R159-R99</f>
        <v>0</v>
      </c>
      <c r="S160" s="235">
        <f t="shared" ref="S160" si="88">S159-S99</f>
        <v>0</v>
      </c>
      <c r="T160" s="235">
        <f t="shared" ref="T160" si="89">T159-T99</f>
        <v>0</v>
      </c>
      <c r="U160" s="235">
        <f t="shared" ref="U160" si="90">U159-U99</f>
        <v>0</v>
      </c>
      <c r="V160" s="18"/>
    </row>
    <row r="161" spans="2:22" x14ac:dyDescent="0.2">
      <c r="B161" s="247" t="s">
        <v>92</v>
      </c>
      <c r="C161" s="247"/>
      <c r="D161" s="247"/>
      <c r="E161" s="247"/>
      <c r="F161" s="18"/>
      <c r="G161" s="18"/>
      <c r="H161" s="18"/>
      <c r="I161" s="65"/>
      <c r="J161" s="65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</row>
    <row r="162" spans="2:22" x14ac:dyDescent="0.2">
      <c r="B162" s="247"/>
      <c r="C162" s="247"/>
      <c r="D162" s="247"/>
      <c r="E162" s="247"/>
      <c r="H162" s="4"/>
      <c r="I162" s="5"/>
      <c r="J162" s="66"/>
    </row>
    <row r="163" spans="2:22" x14ac:dyDescent="0.2">
      <c r="C163" s="16"/>
      <c r="D163" s="16"/>
      <c r="E163" s="17"/>
      <c r="H163" s="4"/>
      <c r="I163" s="5"/>
    </row>
    <row r="164" spans="2:22" x14ac:dyDescent="0.2">
      <c r="C164" s="16"/>
      <c r="D164" s="16"/>
      <c r="E164" s="17"/>
      <c r="H164" s="4"/>
      <c r="I164" s="5"/>
    </row>
    <row r="165" spans="2:22" x14ac:dyDescent="0.2">
      <c r="C165" s="16"/>
      <c r="D165" s="16"/>
      <c r="E165" s="17"/>
      <c r="H165" s="4"/>
      <c r="I165" s="5"/>
    </row>
    <row r="166" spans="2:22" s="19" customFormat="1" ht="18.75" x14ac:dyDescent="0.3">
      <c r="C166" s="248" t="s">
        <v>108</v>
      </c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8"/>
      <c r="T166" s="248"/>
      <c r="U166" s="248"/>
    </row>
    <row r="167" spans="2:22" s="19" customFormat="1" ht="18.75" x14ac:dyDescent="0.3">
      <c r="C167" s="20"/>
      <c r="D167" s="20"/>
      <c r="E167" s="21"/>
      <c r="F167" s="22">
        <f>F154+F110</f>
        <v>169.2099</v>
      </c>
      <c r="G167" s="22">
        <f t="shared" ref="G167:U167" si="91">G154+G110</f>
        <v>173.85994000000002</v>
      </c>
      <c r="H167" s="22">
        <f t="shared" si="91"/>
        <v>161.25199999999998</v>
      </c>
      <c r="I167" s="23"/>
      <c r="J167" s="22">
        <f t="shared" si="91"/>
        <v>164.93600000000001</v>
      </c>
      <c r="K167" s="23"/>
      <c r="L167" s="22">
        <f t="shared" si="91"/>
        <v>164.93600000000001</v>
      </c>
      <c r="M167" s="22">
        <f t="shared" si="91"/>
        <v>164.93600000000001</v>
      </c>
      <c r="N167" s="22">
        <f t="shared" si="91"/>
        <v>171.358</v>
      </c>
      <c r="O167" s="22">
        <f t="shared" si="91"/>
        <v>171.55800000000002</v>
      </c>
      <c r="P167" s="22">
        <f t="shared" si="91"/>
        <v>171.75800000000001</v>
      </c>
      <c r="Q167" s="22">
        <f t="shared" si="91"/>
        <v>172.11800000000002</v>
      </c>
      <c r="R167" s="22">
        <f t="shared" si="91"/>
        <v>172.47800000000001</v>
      </c>
      <c r="S167" s="22">
        <f t="shared" si="91"/>
        <v>172.83799999999999</v>
      </c>
      <c r="T167" s="22">
        <f t="shared" si="91"/>
        <v>173.19800000000001</v>
      </c>
      <c r="U167" s="22">
        <f t="shared" si="91"/>
        <v>173.55800000000002</v>
      </c>
    </row>
    <row r="168" spans="2:22" s="19" customFormat="1" ht="18.75" x14ac:dyDescent="0.3">
      <c r="C168" s="24" t="s">
        <v>115</v>
      </c>
      <c r="D168" s="24"/>
      <c r="E168" s="24"/>
      <c r="I168" s="25"/>
      <c r="K168" s="25"/>
    </row>
    <row r="169" spans="2:22" x14ac:dyDescent="0.2">
      <c r="C169" s="26"/>
      <c r="D169" s="26"/>
      <c r="E169" s="27"/>
      <c r="H169" s="4"/>
      <c r="I169" s="5"/>
    </row>
    <row r="170" spans="2:22" x14ac:dyDescent="0.2">
      <c r="C170" s="26"/>
      <c r="D170" s="26"/>
      <c r="H170" s="4"/>
      <c r="I170" s="5"/>
    </row>
    <row r="171" spans="2:22" x14ac:dyDescent="0.2">
      <c r="B171" s="26"/>
      <c r="C171" s="26"/>
      <c r="H171" s="4"/>
    </row>
    <row r="172" spans="2:22" x14ac:dyDescent="0.2">
      <c r="B172" s="26"/>
      <c r="C172" s="26"/>
      <c r="H172" s="4"/>
    </row>
    <row r="173" spans="2:22" x14ac:dyDescent="0.2">
      <c r="B173" s="26"/>
      <c r="C173" s="26" t="s">
        <v>89</v>
      </c>
      <c r="H173" s="4"/>
    </row>
    <row r="174" spans="2:22" x14ac:dyDescent="0.2">
      <c r="B174" s="26"/>
      <c r="C174" s="26" t="s">
        <v>90</v>
      </c>
      <c r="H174" s="4"/>
    </row>
    <row r="175" spans="2:22" x14ac:dyDescent="0.2">
      <c r="B175" s="26"/>
      <c r="C175" s="26"/>
      <c r="H175" s="4"/>
    </row>
    <row r="176" spans="2:22" x14ac:dyDescent="0.2">
      <c r="B176" s="26"/>
      <c r="C176" s="26"/>
      <c r="H176" s="4"/>
    </row>
    <row r="177" spans="2:3" s="4" customFormat="1" x14ac:dyDescent="0.2">
      <c r="B177" s="26"/>
      <c r="C177" s="26"/>
    </row>
    <row r="178" spans="2:3" s="4" customFormat="1" x14ac:dyDescent="0.2">
      <c r="B178" s="26"/>
      <c r="C178" s="26"/>
    </row>
    <row r="179" spans="2:3" s="4" customFormat="1" x14ac:dyDescent="0.2">
      <c r="B179" s="26"/>
      <c r="C179" s="26"/>
    </row>
    <row r="180" spans="2:3" s="4" customFormat="1" x14ac:dyDescent="0.2">
      <c r="B180" s="26"/>
      <c r="C180" s="26"/>
    </row>
    <row r="181" spans="2:3" s="4" customFormat="1" x14ac:dyDescent="0.2">
      <c r="B181" s="26"/>
      <c r="C181" s="26"/>
    </row>
    <row r="182" spans="2:3" s="4" customFormat="1" x14ac:dyDescent="0.2">
      <c r="B182" s="26"/>
      <c r="C182" s="26"/>
    </row>
    <row r="183" spans="2:3" s="4" customFormat="1" x14ac:dyDescent="0.2">
      <c r="B183" s="26"/>
      <c r="C183" s="26"/>
    </row>
  </sheetData>
  <mergeCells count="26">
    <mergeCell ref="B162:E162"/>
    <mergeCell ref="C166:U166"/>
    <mergeCell ref="C5:C6"/>
    <mergeCell ref="D5:D6"/>
    <mergeCell ref="E5:E6"/>
    <mergeCell ref="F5:U5"/>
    <mergeCell ref="B160:E160"/>
    <mergeCell ref="B161:E161"/>
    <mergeCell ref="C11:C13"/>
    <mergeCell ref="C21:C23"/>
    <mergeCell ref="C31:C33"/>
    <mergeCell ref="D11:D13"/>
    <mergeCell ref="D21:D23"/>
    <mergeCell ref="D31:D33"/>
    <mergeCell ref="C41:C43"/>
    <mergeCell ref="D41:D43"/>
    <mergeCell ref="Q2:U2"/>
    <mergeCell ref="Q1:U1"/>
    <mergeCell ref="C44:C46"/>
    <mergeCell ref="D44:D46"/>
    <mergeCell ref="C14:C16"/>
    <mergeCell ref="D14:D16"/>
    <mergeCell ref="C24:C26"/>
    <mergeCell ref="D24:D26"/>
    <mergeCell ref="C34:C36"/>
    <mergeCell ref="D34:D36"/>
  </mergeCells>
  <pageMargins left="0.70866141732283472" right="0.70866141732283472" top="0.74803149606299213" bottom="0.74803149606299213" header="0.31496062992125984" footer="0.31496062992125984"/>
  <pageSetup paperSize="8" scale="9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таблица 1.9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Воротынцева Марина А.</dc:creator>
  <cp:lastModifiedBy>Воротынцева Марина А.</cp:lastModifiedBy>
  <cp:lastPrinted>2019-06-28T06:40:44Z</cp:lastPrinted>
  <dcterms:created xsi:type="dcterms:W3CDTF">2017-02-27T12:52:40Z</dcterms:created>
  <dcterms:modified xsi:type="dcterms:W3CDTF">2019-06-28T06:40:46Z</dcterms:modified>
</cp:coreProperties>
</file>